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440/Spring 2021/"/>
    </mc:Choice>
  </mc:AlternateContent>
  <xr:revisionPtr revIDLastSave="11" documentId="8_{90FFC490-213B-43CC-B0A0-C4CAFC062DDC}" xr6:coauthVersionLast="45" xr6:coauthVersionMax="45" xr10:uidLastSave="{63210286-B1CC-4F6E-979D-052005339A97}"/>
  <bookViews>
    <workbookView xWindow="-98" yWindow="-98" windowWidth="20715" windowHeight="13276" xr2:uid="{705D26A8-E9D3-41F7-B4DB-9E5A6B934E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5" i="1"/>
  <c r="J17" i="1"/>
  <c r="E30" i="1" l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I7" i="1"/>
  <c r="I4" i="1"/>
  <c r="J4" i="1" s="1"/>
  <c r="I5" i="1"/>
  <c r="I8" i="1"/>
  <c r="J8" i="1" s="1"/>
  <c r="I13" i="1"/>
  <c r="J13" i="1" s="1"/>
  <c r="I14" i="1"/>
  <c r="J14" i="1" s="1"/>
  <c r="I16" i="1"/>
  <c r="I20" i="1"/>
  <c r="J20" i="1" s="1"/>
  <c r="I21" i="1"/>
  <c r="J21" i="1" s="1"/>
  <c r="I22" i="1"/>
  <c r="J22" i="1" s="1"/>
  <c r="I24" i="1"/>
  <c r="I28" i="1"/>
  <c r="C33" i="1" l="1"/>
  <c r="C31" i="1"/>
  <c r="I18" i="1"/>
  <c r="J18" i="1" s="1"/>
  <c r="I10" i="1"/>
  <c r="J10" i="1" s="1"/>
  <c r="D32" i="1"/>
  <c r="I26" i="1"/>
  <c r="J26" i="1" s="1"/>
  <c r="I25" i="1"/>
  <c r="J25" i="1" s="1"/>
  <c r="I9" i="1"/>
  <c r="J9" i="1" s="1"/>
  <c r="I27" i="1"/>
  <c r="I19" i="1"/>
  <c r="J19" i="1" s="1"/>
  <c r="I11" i="1"/>
  <c r="J11" i="1" s="1"/>
  <c r="D31" i="1"/>
  <c r="I23" i="1"/>
  <c r="J23" i="1" s="1"/>
  <c r="C30" i="1"/>
  <c r="D33" i="1"/>
  <c r="I2" i="1"/>
  <c r="J2" i="1" s="1"/>
  <c r="D30" i="1"/>
  <c r="I3" i="1"/>
  <c r="J3" i="1" s="1"/>
  <c r="I6" i="1"/>
  <c r="J6" i="1" s="1"/>
  <c r="C32" i="1"/>
  <c r="N29" i="1" l="1"/>
  <c r="I32" i="1"/>
  <c r="N28" i="1"/>
  <c r="N35" i="1"/>
  <c r="N27" i="1"/>
  <c r="N30" i="1"/>
  <c r="N26" i="1"/>
  <c r="I33" i="1"/>
  <c r="I30" i="1"/>
  <c r="I31" i="1"/>
  <c r="N32" i="1"/>
  <c r="N33" i="1"/>
  <c r="N25" i="1"/>
  <c r="N34" i="1"/>
  <c r="N31" i="1"/>
  <c r="N37" i="1" l="1"/>
</calcChain>
</file>

<file path=xl/sharedStrings.xml><?xml version="1.0" encoding="utf-8"?>
<sst xmlns="http://schemas.openxmlformats.org/spreadsheetml/2006/main" count="54" uniqueCount="27">
  <si>
    <t>#</t>
  </si>
  <si>
    <t>رقم الطالب</t>
  </si>
  <si>
    <t>Exam 1</t>
  </si>
  <si>
    <t>Exam 2</t>
  </si>
  <si>
    <t>Case study</t>
  </si>
  <si>
    <t>Bonus</t>
  </si>
  <si>
    <t>Final Exam</t>
  </si>
  <si>
    <t>Total</t>
  </si>
  <si>
    <t>Grade</t>
  </si>
  <si>
    <t>Average</t>
  </si>
  <si>
    <t>Median</t>
  </si>
  <si>
    <t>Max</t>
  </si>
  <si>
    <t>Min</t>
  </si>
  <si>
    <t>Atten&amp;Part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</si>
  <si>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</si>
  <si>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</si>
  <si>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</si>
  <si>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</si>
  <si>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</si>
  <si>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</si>
  <si>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</si>
  <si>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</si>
  <si>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</si>
  <si>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</si>
  <si>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</si>
  <si>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</si>
  <si>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Average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</si>
</sst>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</cellStyleXfs>
  <cellXfs count="1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1" fillId="0" borderId="0" xfId="0" applyFont="1"/>
    <xf numFmtId="0" fontId="5" fillId="0" borderId="1" xfId="0" applyFont="1" applyBorder="1"/>
  </cellXfs>
  <cellStyles count="6">
    <cellStyle name="Heading" xfId="2" xr:uid="{F07745F6-FFA0-4390-9241-AEC517B37EB8}"/>
    <cellStyle name="Heading1" xfId="3" xr:uid="{4CBBD94A-BD98-4486-BE84-2CD55A4EFCA5}"/>
    <cellStyle name="Normal" xfId="0" builtinId="0"/>
    <cellStyle name="Normal 2" xfId="1" xr:uid="{E7E76C52-E4B3-43D4-8754-F2153543F84D}"/>
    <cellStyle name="Result" xfId="4" xr:uid="{1BA5D06D-44C5-4A34-8197-6A3789164CDD}"/>
    <cellStyle name="Result2" xfId="5" xr:uid="{E372E2B1-964E-4480-95AD-660378F50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Sheet1!$M$25:$M$35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Sheet1!$N$25:$N$35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867-A918-ABCEC215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757135"/>
        <c:axId val="614997103"/>
      </c:barChart>
      <c:catAx>
        <c:axId val="67975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997103"/>
        <c:crosses val="autoZero"/>
        <c:auto val="1"/>
        <c:lblAlgn val="ctr"/>
        <c:lblOffset val="100"/>
        <c:noMultiLvlLbl val="0"/>
      </c:catAx>
      <c:valAx>
        <c:axId val="61499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75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269081</xdr:colOff>
      <xdr:row>0</xdr:row>
      <xdr:rowOff>97631</xdr:rowOff>
    </xdr:from>
    <xdr:to>
      <xdr:col>16</xdr:col>
      <xdr:colOff>619125</xdr:colOff>
      <xdr:row>12</xdr:row>
      <xdr:rowOff>157163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2B3EF2-4E0C-4CDB-BE97-F29BE9518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BCDA-B22B-4B38-AF80-E8A612EDC5A9}">
  <dimension ref="A1:O37"/>
  <sheetViews>
    <sheetView tabSelected="1" workbookViewId="0"/>
  </sheetViews>
  <sheetFormatPr defaultRowHeight="14.25"/>
  <cols>
    <col min="1" max="1" width="2.9296875" customWidth="1"/>
    <col min="2" max="2" width="13.265625" bestFit="1" customWidth="1"/>
    <col min="6" max="6" width="9.796875" bestFit="1" customWidth="1"/>
    <col min="8" max="8" width="11.33203125" customWidth="1"/>
    <col min="13" max="13" width="12.1328125" customWidth="1"/>
  </cols>
  <sheetData>
    <row r="1" spans="1:13" ht="28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13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3" ht="15.75">
      <c r="A2" s="2">
        <v>1</v>
      </c>
      <c r="B2" s="3">
        <v>2151112782</v>
      </c>
      <c r="C2" s="2">
        <v>25</v>
      </c>
      <c r="D2" s="3">
        <v>25</v>
      </c>
      <c r="E2" s="2">
        <v>11</v>
      </c>
      <c r="F2" s="2">
        <v>9</v>
      </c>
      <c r="G2" s="2">
        <v>1</v>
      </c>
      <c r="H2" s="2">
        <v>28</v>
      </c>
      <c r="I2" s="3">
        <f>C2+D2+E2+F2+G2+H2+H2/35*25-MIN(C2,D2,H2/35*25)</f>
        <v>99</v>
      </c>
      <c r="J2" s="9" t="str">
        <f>LOOKUP(I2,$M$12:$M$22,$L$12:$L$22)</f>
        <v>A</v>
      </c>
      <c r="K2" s="1"/>
    </row>
    <row r="3" spans="1:13" ht="15.75">
      <c r="A3" s="2">
        <v>2</v>
      </c>
      <c r="B3" s="3">
        <v>2151116399</v>
      </c>
      <c r="C3" s="3">
        <v>20</v>
      </c>
      <c r="D3" s="3">
        <v>9.1666666666666661</v>
      </c>
      <c r="E3" s="2">
        <v>12</v>
      </c>
      <c r="F3" s="2">
        <v>8</v>
      </c>
      <c r="G3" s="2">
        <v>1</v>
      </c>
      <c r="H3" s="2">
        <v>25</v>
      </c>
      <c r="I3" s="3">
        <f>C3+D3+E3+F3+G3+H3+H3/35*25-MIN(C3,D3,H3/35*25)</f>
        <v>83.857142857142847</v>
      </c>
      <c r="J3" s="9" t="str">
        <f>LOOKUP(I3,$M$12:$M$22,$L$12:$L$22)</f>
        <v>B</v>
      </c>
    </row>
    <row r="4" spans="1:13" ht="15.75">
      <c r="A4" s="2">
        <v>3</v>
      </c>
      <c r="B4" s="3">
        <v>2161114575</v>
      </c>
      <c r="C4" s="3">
        <v>18.333333333333332</v>
      </c>
      <c r="D4" s="3">
        <v>13.333333333333334</v>
      </c>
      <c r="E4" s="2">
        <v>10</v>
      </c>
      <c r="F4" s="2">
        <v>10</v>
      </c>
      <c r="G4" s="2">
        <v>1</v>
      </c>
      <c r="H4" s="2">
        <v>20</v>
      </c>
      <c r="I4" s="3">
        <f t="shared" ref="I4:I28" si="0">C4+D4+E4+F4+G4+H4+H4/35*25-MIN(C4,D4,H4/35*25)</f>
        <v>73.619047619047606</v>
      </c>
      <c r="J4" s="9" t="str">
        <f>LOOKUP(I4,$M$12:$M$22,$L$12:$L$22)</f>
        <v>C</v>
      </c>
    </row>
    <row r="5" spans="1:13" ht="15.75">
      <c r="A5" s="2">
        <v>4</v>
      </c>
      <c r="B5" s="3">
        <v>2161116898</v>
      </c>
      <c r="C5" s="3">
        <v>15</v>
      </c>
      <c r="D5" s="3">
        <v>15.833333333333332</v>
      </c>
      <c r="E5" s="2">
        <v>12</v>
      </c>
      <c r="F5" s="2">
        <v>8</v>
      </c>
      <c r="G5" s="2">
        <v>1</v>
      </c>
      <c r="H5" s="2">
        <v>21</v>
      </c>
      <c r="I5" s="3">
        <f t="shared" si="0"/>
        <v>72.833333333333329</v>
      </c>
      <c r="J5" s="9" t="s">
        <v>18</v>
      </c>
    </row>
    <row r="6" spans="1:13" ht="15.75">
      <c r="A6" s="2">
        <v>5</v>
      </c>
      <c r="B6" s="3">
        <v>2161123720</v>
      </c>
      <c r="C6" s="3">
        <v>14.166666666666666</v>
      </c>
      <c r="D6" s="3">
        <v>19.166666666666668</v>
      </c>
      <c r="E6" s="2">
        <v>12</v>
      </c>
      <c r="F6" s="2">
        <v>8</v>
      </c>
      <c r="G6" s="2">
        <v>1</v>
      </c>
      <c r="H6" s="2">
        <v>17</v>
      </c>
      <c r="I6" s="3">
        <f t="shared" si="0"/>
        <v>71.333333333333343</v>
      </c>
      <c r="J6" s="9" t="str">
        <f>LOOKUP(I6,$M$12:$M$22,$L$12:$L$22)</f>
        <v>C-</v>
      </c>
    </row>
    <row r="7" spans="1:13" ht="15.75">
      <c r="A7" s="2">
        <v>6</v>
      </c>
      <c r="B7" s="3">
        <v>2161123743</v>
      </c>
      <c r="C7" s="2">
        <v>18</v>
      </c>
      <c r="D7" s="3">
        <v>17.5</v>
      </c>
      <c r="E7" s="2">
        <v>12</v>
      </c>
      <c r="F7" s="2">
        <v>8</v>
      </c>
      <c r="G7" s="2">
        <v>1</v>
      </c>
      <c r="H7" s="2">
        <v>20</v>
      </c>
      <c r="I7" s="3">
        <f t="shared" si="0"/>
        <v>76.5</v>
      </c>
      <c r="J7" s="9" t="s">
        <v>19</v>
      </c>
    </row>
    <row r="8" spans="1:13" ht="15.75">
      <c r="A8" s="2">
        <v>7</v>
      </c>
      <c r="B8" s="3">
        <v>2162118765</v>
      </c>
      <c r="C8" s="3">
        <v>12.5</v>
      </c>
      <c r="D8" s="3">
        <v>15.833333333333332</v>
      </c>
      <c r="E8" s="2">
        <v>11</v>
      </c>
      <c r="F8" s="2">
        <v>10</v>
      </c>
      <c r="G8" s="2">
        <v>1</v>
      </c>
      <c r="H8" s="2">
        <v>21</v>
      </c>
      <c r="I8" s="3">
        <f t="shared" si="0"/>
        <v>73.833333333333329</v>
      </c>
      <c r="J8" s="9" t="str">
        <f t="shared" ref="J8:J15" si="1">LOOKUP(I8,$M$12:$M$22,$L$12:$L$22)</f>
        <v>C</v>
      </c>
    </row>
    <row r="9" spans="1:13" ht="15.75">
      <c r="A9" s="2">
        <v>8</v>
      </c>
      <c r="B9" s="3">
        <v>2171112041</v>
      </c>
      <c r="C9" s="3">
        <v>10</v>
      </c>
      <c r="D9" s="3">
        <v>14.166666666666666</v>
      </c>
      <c r="E9" s="2">
        <v>10</v>
      </c>
      <c r="F9" s="2">
        <v>10</v>
      </c>
      <c r="G9" s="2">
        <v>1</v>
      </c>
      <c r="H9" s="2">
        <v>21</v>
      </c>
      <c r="I9" s="3">
        <f t="shared" si="0"/>
        <v>71.166666666666657</v>
      </c>
      <c r="J9" s="9" t="str">
        <f t="shared" si="1"/>
        <v>C-</v>
      </c>
    </row>
    <row r="10" spans="1:13" ht="15.75">
      <c r="A10" s="2">
        <v>9</v>
      </c>
      <c r="B10" s="3">
        <v>2171112542</v>
      </c>
      <c r="C10" s="3">
        <v>15.833333333333332</v>
      </c>
      <c r="D10" s="3">
        <v>18.333333333333332</v>
      </c>
      <c r="E10" s="2">
        <v>12</v>
      </c>
      <c r="F10" s="2">
        <v>8</v>
      </c>
      <c r="G10" s="2">
        <v>1</v>
      </c>
      <c r="H10" s="2">
        <v>20</v>
      </c>
      <c r="I10" s="3">
        <f t="shared" si="0"/>
        <v>75.166666666666657</v>
      </c>
      <c r="J10" s="9" t="str">
        <f t="shared" si="1"/>
        <v>C</v>
      </c>
    </row>
    <row r="11" spans="1:13" ht="15.75">
      <c r="A11" s="2">
        <v>10</v>
      </c>
      <c r="B11" s="3">
        <v>2171113178</v>
      </c>
      <c r="C11" s="3">
        <v>16.666666666666664</v>
      </c>
      <c r="D11" s="3">
        <v>17.5</v>
      </c>
      <c r="E11" s="2">
        <v>11</v>
      </c>
      <c r="F11" s="2">
        <v>6</v>
      </c>
      <c r="G11" s="2">
        <v>1</v>
      </c>
      <c r="H11" s="2">
        <v>25</v>
      </c>
      <c r="I11" s="3">
        <f t="shared" si="0"/>
        <v>78.357142857142861</v>
      </c>
      <c r="J11" s="9" t="str">
        <f t="shared" si="1"/>
        <v>C+</v>
      </c>
    </row>
    <row r="12" spans="1:13" ht="15.75">
      <c r="A12" s="2">
        <v>11</v>
      </c>
      <c r="B12" s="3">
        <v>2171114537</v>
      </c>
      <c r="C12" s="3">
        <v>10</v>
      </c>
      <c r="D12" s="3">
        <v>12.5</v>
      </c>
      <c r="E12" s="2">
        <v>10</v>
      </c>
      <c r="F12" s="2">
        <v>10</v>
      </c>
      <c r="G12" s="2">
        <v>1</v>
      </c>
      <c r="H12" s="2">
        <v>28</v>
      </c>
      <c r="I12" s="3">
        <v>83</v>
      </c>
      <c r="J12" s="9" t="str">
        <f t="shared" si="1"/>
        <v>B</v>
      </c>
      <c r="L12" t="s">
        <v>14</v>
      </c>
      <c r="M12">
        <v>0</v>
      </c>
    </row>
    <row r="13" spans="1:13" ht="15.75">
      <c r="A13" s="2">
        <v>12</v>
      </c>
      <c r="B13" s="3">
        <v>2171115401</v>
      </c>
      <c r="C13" s="3">
        <v>10.833333333333334</v>
      </c>
      <c r="D13" s="3">
        <v>16.666666666666664</v>
      </c>
      <c r="E13" s="2">
        <v>11</v>
      </c>
      <c r="F13" s="2">
        <v>8</v>
      </c>
      <c r="G13" s="2">
        <v>1</v>
      </c>
      <c r="H13" s="2">
        <v>20</v>
      </c>
      <c r="I13" s="3">
        <f t="shared" si="0"/>
        <v>70.952380952380949</v>
      </c>
      <c r="J13" s="9" t="str">
        <f t="shared" si="1"/>
        <v>C-</v>
      </c>
      <c r="L13" t="s">
        <v>15</v>
      </c>
      <c r="M13">
        <v>60</v>
      </c>
    </row>
    <row r="14" spans="1:13" ht="15.75">
      <c r="A14" s="2">
        <v>13</v>
      </c>
      <c r="B14" s="3">
        <v>2171115893</v>
      </c>
      <c r="C14" s="3">
        <v>23.333333333333332</v>
      </c>
      <c r="D14" s="3">
        <v>19.166666666666668</v>
      </c>
      <c r="E14" s="2">
        <v>15</v>
      </c>
      <c r="F14" s="2">
        <v>10</v>
      </c>
      <c r="G14" s="2">
        <v>1</v>
      </c>
      <c r="H14" s="2">
        <v>30</v>
      </c>
      <c r="I14" s="3">
        <f t="shared" si="0"/>
        <v>100.76190476190476</v>
      </c>
      <c r="J14" s="9" t="str">
        <f t="shared" si="1"/>
        <v>A</v>
      </c>
      <c r="L14" t="s">
        <v>16</v>
      </c>
      <c r="M14">
        <v>65</v>
      </c>
    </row>
    <row r="15" spans="1:13" ht="15.75">
      <c r="A15" s="2">
        <v>14</v>
      </c>
      <c r="B15" s="3">
        <v>2171116936</v>
      </c>
      <c r="C15" s="3">
        <v>20</v>
      </c>
      <c r="D15" s="3">
        <v>17.5</v>
      </c>
      <c r="E15" s="2">
        <v>11</v>
      </c>
      <c r="F15" s="2">
        <v>9</v>
      </c>
      <c r="G15" s="2">
        <v>1</v>
      </c>
      <c r="H15" s="2">
        <v>23</v>
      </c>
      <c r="I15" s="3">
        <v>83</v>
      </c>
      <c r="J15" s="9" t="str">
        <f t="shared" si="1"/>
        <v>B</v>
      </c>
      <c r="L15" t="s">
        <v>17</v>
      </c>
      <c r="M15">
        <v>70</v>
      </c>
    </row>
    <row r="16" spans="1:13" ht="15.75">
      <c r="A16" s="2">
        <v>15</v>
      </c>
      <c r="B16" s="3">
        <v>2171118223</v>
      </c>
      <c r="C16" s="3">
        <v>24.166666666666668</v>
      </c>
      <c r="D16" s="3">
        <v>15</v>
      </c>
      <c r="E16" s="2">
        <v>11</v>
      </c>
      <c r="F16" s="2">
        <v>9</v>
      </c>
      <c r="G16" s="2">
        <v>1</v>
      </c>
      <c r="H16" s="2">
        <v>22</v>
      </c>
      <c r="I16" s="3">
        <f t="shared" si="0"/>
        <v>82.88095238095238</v>
      </c>
      <c r="J16" s="9" t="s">
        <v>21</v>
      </c>
      <c r="L16" t="s">
        <v>18</v>
      </c>
      <c r="M16">
        <v>73</v>
      </c>
    </row>
    <row r="17" spans="1:15" ht="15.75">
      <c r="A17" s="2">
        <v>16</v>
      </c>
      <c r="B17" s="3">
        <v>2171120382</v>
      </c>
      <c r="C17" s="3">
        <v>9.1666666666666661</v>
      </c>
      <c r="D17" s="3">
        <v>13.333333333333334</v>
      </c>
      <c r="E17" s="2">
        <v>11</v>
      </c>
      <c r="F17" s="2">
        <v>7</v>
      </c>
      <c r="G17" s="2">
        <v>1</v>
      </c>
      <c r="H17" s="2">
        <v>27</v>
      </c>
      <c r="I17" s="3">
        <v>80</v>
      </c>
      <c r="J17" s="9" t="str">
        <f t="shared" ref="J17:J23" si="2">LOOKUP(I17,$M$12:$M$22,$L$12:$L$22)</f>
        <v>B-</v>
      </c>
      <c r="L17" t="s">
        <v>19</v>
      </c>
      <c r="M17">
        <v>77</v>
      </c>
    </row>
    <row r="18" spans="1:15" ht="15.75">
      <c r="A18" s="2">
        <v>17</v>
      </c>
      <c r="B18" s="3">
        <v>2171121194</v>
      </c>
      <c r="C18" s="3">
        <v>21.666666666666668</v>
      </c>
      <c r="D18" s="3">
        <v>20</v>
      </c>
      <c r="E18" s="2">
        <v>11</v>
      </c>
      <c r="F18" s="2">
        <v>8</v>
      </c>
      <c r="G18" s="2">
        <v>1</v>
      </c>
      <c r="H18" s="2">
        <v>26</v>
      </c>
      <c r="I18" s="3">
        <f t="shared" si="0"/>
        <v>87.666666666666671</v>
      </c>
      <c r="J18" s="9" t="str">
        <f t="shared" si="2"/>
        <v>B+</v>
      </c>
      <c r="L18" t="s">
        <v>20</v>
      </c>
      <c r="M18">
        <v>80</v>
      </c>
    </row>
    <row r="19" spans="1:15" ht="15.75">
      <c r="A19" s="2">
        <v>18</v>
      </c>
      <c r="B19" s="3">
        <v>2181143833</v>
      </c>
      <c r="C19" s="3">
        <v>17.5</v>
      </c>
      <c r="D19" s="3">
        <v>15.833333333333332</v>
      </c>
      <c r="E19" s="2">
        <v>11</v>
      </c>
      <c r="F19" s="2">
        <v>6</v>
      </c>
      <c r="G19" s="2">
        <v>1</v>
      </c>
      <c r="H19" s="2">
        <v>19</v>
      </c>
      <c r="I19" s="3">
        <f t="shared" si="0"/>
        <v>70.333333333333329</v>
      </c>
      <c r="J19" s="9" t="str">
        <f t="shared" si="2"/>
        <v>C-</v>
      </c>
      <c r="L19" t="s">
        <v>21</v>
      </c>
      <c r="M19">
        <v>83</v>
      </c>
    </row>
    <row r="20" spans="1:15" ht="15.75">
      <c r="A20" s="2">
        <v>19</v>
      </c>
      <c r="B20" s="3">
        <v>2181143962</v>
      </c>
      <c r="C20" s="3">
        <v>17.5</v>
      </c>
      <c r="D20" s="3">
        <v>8.3333333333333321</v>
      </c>
      <c r="E20" s="2">
        <v>11</v>
      </c>
      <c r="F20" s="2">
        <v>10</v>
      </c>
      <c r="G20" s="2">
        <v>1</v>
      </c>
      <c r="H20" s="2">
        <v>20</v>
      </c>
      <c r="I20" s="3">
        <f t="shared" si="0"/>
        <v>73.785714285714292</v>
      </c>
      <c r="J20" s="9" t="str">
        <f t="shared" si="2"/>
        <v>C</v>
      </c>
      <c r="L20" t="s">
        <v>22</v>
      </c>
      <c r="M20">
        <v>87</v>
      </c>
    </row>
    <row r="21" spans="1:15" ht="15.75">
      <c r="A21" s="2">
        <v>20</v>
      </c>
      <c r="B21" s="3">
        <v>2181144022</v>
      </c>
      <c r="C21" s="3">
        <v>25</v>
      </c>
      <c r="D21" s="3">
        <v>23.333333333333332</v>
      </c>
      <c r="E21" s="2">
        <v>15</v>
      </c>
      <c r="F21" s="2">
        <v>10</v>
      </c>
      <c r="G21" s="2">
        <v>1</v>
      </c>
      <c r="H21" s="2">
        <v>32</v>
      </c>
      <c r="I21" s="3">
        <f t="shared" si="0"/>
        <v>106.33333333333331</v>
      </c>
      <c r="J21" s="9" t="str">
        <f t="shared" si="2"/>
        <v>A</v>
      </c>
      <c r="L21" t="s">
        <v>23</v>
      </c>
      <c r="M21">
        <v>90</v>
      </c>
    </row>
    <row r="22" spans="1:15" ht="15.75">
      <c r="A22" s="2">
        <v>21</v>
      </c>
      <c r="B22" s="3">
        <v>2181144172</v>
      </c>
      <c r="C22" s="3">
        <v>21.666666666666668</v>
      </c>
      <c r="D22" s="3">
        <v>16.666666666666664</v>
      </c>
      <c r="E22" s="2">
        <v>12</v>
      </c>
      <c r="F22" s="2">
        <v>8</v>
      </c>
      <c r="G22" s="2">
        <v>1</v>
      </c>
      <c r="H22" s="2">
        <v>29</v>
      </c>
      <c r="I22" s="3">
        <f t="shared" si="0"/>
        <v>92.38095238095238</v>
      </c>
      <c r="J22" s="9" t="str">
        <f t="shared" si="2"/>
        <v>A-</v>
      </c>
      <c r="L22" t="s">
        <v>24</v>
      </c>
      <c r="M22">
        <v>95</v>
      </c>
    </row>
    <row r="23" spans="1:15" ht="15.75">
      <c r="A23" s="2">
        <v>22</v>
      </c>
      <c r="B23" s="3">
        <v>2181144964</v>
      </c>
      <c r="C23" s="3">
        <v>22.5</v>
      </c>
      <c r="D23" s="3">
        <v>22.5</v>
      </c>
      <c r="E23" s="2">
        <v>11</v>
      </c>
      <c r="F23" s="2">
        <v>8</v>
      </c>
      <c r="G23" s="2">
        <v>1</v>
      </c>
      <c r="H23" s="2">
        <v>30</v>
      </c>
      <c r="I23" s="3">
        <f t="shared" si="0"/>
        <v>95</v>
      </c>
      <c r="J23" s="9" t="str">
        <f t="shared" si="2"/>
        <v>A</v>
      </c>
    </row>
    <row r="24" spans="1:15" ht="15.75">
      <c r="A24" s="2">
        <v>23</v>
      </c>
      <c r="B24" s="3">
        <v>2181146078</v>
      </c>
      <c r="C24" s="3">
        <v>15.833333333333332</v>
      </c>
      <c r="D24" s="3">
        <v>22.5</v>
      </c>
      <c r="E24" s="2">
        <v>12</v>
      </c>
      <c r="F24" s="2">
        <v>8</v>
      </c>
      <c r="G24" s="2">
        <v>1</v>
      </c>
      <c r="H24" s="2">
        <v>30</v>
      </c>
      <c r="I24" s="3">
        <f t="shared" si="0"/>
        <v>94.928571428571431</v>
      </c>
      <c r="J24" s="9" t="s">
        <v>24</v>
      </c>
    </row>
    <row r="25" spans="1:15" ht="15.75">
      <c r="A25" s="2">
        <v>24</v>
      </c>
      <c r="B25" s="3">
        <v>2181146618</v>
      </c>
      <c r="C25" s="3">
        <v>23.333333333333332</v>
      </c>
      <c r="D25" s="3">
        <v>17.5</v>
      </c>
      <c r="E25" s="2">
        <v>11</v>
      </c>
      <c r="F25" s="2">
        <v>6</v>
      </c>
      <c r="G25" s="2">
        <v>1</v>
      </c>
      <c r="H25" s="2">
        <v>27</v>
      </c>
      <c r="I25" s="3">
        <f t="shared" si="0"/>
        <v>87.61904761904762</v>
      </c>
      <c r="J25" s="9" t="str">
        <f>LOOKUP(I25,$M$12:$M$22,$L$12:$L$22)</f>
        <v>B+</v>
      </c>
      <c r="L25" t="s">
        <v>25</v>
      </c>
      <c r="M25" t="s">
        <v>14</v>
      </c>
      <c r="N25">
        <f>COUNTIF($J$2:$J$28,"F")</f>
        <v>0</v>
      </c>
      <c r="O25">
        <v>0</v>
      </c>
    </row>
    <row r="26" spans="1:15" ht="15.75">
      <c r="A26" s="2">
        <v>25</v>
      </c>
      <c r="B26" s="3">
        <v>2181148739</v>
      </c>
      <c r="C26" s="3">
        <v>24.166666666666668</v>
      </c>
      <c r="D26" s="3">
        <v>21.666666666666668</v>
      </c>
      <c r="E26" s="2">
        <v>15</v>
      </c>
      <c r="F26" s="2">
        <v>9</v>
      </c>
      <c r="G26" s="2">
        <v>1</v>
      </c>
      <c r="H26" s="2">
        <v>32</v>
      </c>
      <c r="I26" s="3">
        <f t="shared" si="0"/>
        <v>104.02380952380953</v>
      </c>
      <c r="J26" s="9" t="str">
        <f>LOOKUP(I26,$M$12:$M$22,$L$12:$L$22)</f>
        <v>A</v>
      </c>
      <c r="L26" t="s">
        <v>25</v>
      </c>
      <c r="M26" t="s">
        <v>15</v>
      </c>
      <c r="N26">
        <f>COUNTIF($J$2:$J$28,"D")</f>
        <v>0</v>
      </c>
      <c r="O26">
        <v>1</v>
      </c>
    </row>
    <row r="27" spans="1:15" ht="15.75">
      <c r="A27" s="2">
        <v>26</v>
      </c>
      <c r="B27" s="3">
        <v>2181151398</v>
      </c>
      <c r="C27" s="3">
        <v>23.333333333333332</v>
      </c>
      <c r="D27" s="3">
        <v>17.5</v>
      </c>
      <c r="E27" s="2">
        <v>10</v>
      </c>
      <c r="F27" s="2">
        <v>6</v>
      </c>
      <c r="G27" s="2">
        <v>1</v>
      </c>
      <c r="H27" s="2">
        <v>27</v>
      </c>
      <c r="I27" s="3">
        <f t="shared" si="0"/>
        <v>86.61904761904762</v>
      </c>
      <c r="J27" s="9" t="s">
        <v>22</v>
      </c>
      <c r="L27" t="s">
        <v>25</v>
      </c>
      <c r="M27" t="s">
        <v>16</v>
      </c>
      <c r="N27">
        <f>COUNTIF($J$2:$J$28,"D+")</f>
        <v>0</v>
      </c>
      <c r="O27">
        <v>1.3</v>
      </c>
    </row>
    <row r="28" spans="1:15" ht="15.75">
      <c r="A28" s="2">
        <v>27</v>
      </c>
      <c r="B28" s="3">
        <v>2191116546</v>
      </c>
      <c r="C28" s="3">
        <v>20.833333333333336</v>
      </c>
      <c r="D28" s="3">
        <v>19.166666666666668</v>
      </c>
      <c r="E28" s="2">
        <v>15</v>
      </c>
      <c r="F28" s="2">
        <v>10</v>
      </c>
      <c r="G28" s="2">
        <v>1</v>
      </c>
      <c r="H28" s="2">
        <v>28</v>
      </c>
      <c r="I28" s="3">
        <f t="shared" si="0"/>
        <v>94.833333333333329</v>
      </c>
      <c r="J28" s="9" t="s">
        <v>24</v>
      </c>
      <c r="L28" t="s">
        <v>25</v>
      </c>
      <c r="M28" t="s">
        <v>17</v>
      </c>
      <c r="N28">
        <f>COUNTIF($J$2:$J$28,"C-")</f>
        <v>4</v>
      </c>
      <c r="O28">
        <v>1.7</v>
      </c>
    </row>
    <row r="29" spans="1:15">
      <c r="L29" t="s">
        <v>25</v>
      </c>
      <c r="M29" t="s">
        <v>18</v>
      </c>
      <c r="N29">
        <f>COUNTIF($J$2:$J$28,"C")</f>
        <v>5</v>
      </c>
      <c r="O29">
        <v>2</v>
      </c>
    </row>
    <row r="30" spans="1:15">
      <c r="B30" s="8" t="s">
        <v>9</v>
      </c>
      <c r="C30" s="7">
        <f>AVERAGE(C2:C28)</f>
        <v>18.382716049382715</v>
      </c>
      <c r="D30" s="7">
        <f t="shared" ref="D30:I30" si="3">AVERAGE(D2:D28)</f>
        <v>17.222222222222221</v>
      </c>
      <c r="E30" s="7">
        <f t="shared" si="3"/>
        <v>11.703703703703704</v>
      </c>
      <c r="F30" s="7">
        <f t="shared" si="3"/>
        <v>8.4074074074074066</v>
      </c>
      <c r="G30" s="7">
        <f t="shared" si="3"/>
        <v>1</v>
      </c>
      <c r="H30" s="7">
        <f t="shared" si="3"/>
        <v>24.74074074074074</v>
      </c>
      <c r="I30" s="7">
        <f t="shared" si="3"/>
        <v>84.06613756613757</v>
      </c>
      <c r="J30" s="7"/>
      <c r="L30" t="s">
        <v>25</v>
      </c>
      <c r="M30" t="s">
        <v>19</v>
      </c>
      <c r="N30">
        <f>COUNTIF($J$2:$J$28,"C+")</f>
        <v>2</v>
      </c>
      <c r="O30">
        <v>2.2999999999999998</v>
      </c>
    </row>
    <row r="31" spans="1:15">
      <c r="B31" s="8" t="s">
        <v>10</v>
      </c>
      <c r="C31" s="1">
        <f>MEDIAN(C2:C28)</f>
        <v>18.333333333333332</v>
      </c>
      <c r="D31" s="1">
        <f t="shared" ref="D31:I31" si="4">MEDIAN(D2:D28)</f>
        <v>17.5</v>
      </c>
      <c r="E31">
        <f t="shared" si="4"/>
        <v>11</v>
      </c>
      <c r="F31">
        <f t="shared" si="4"/>
        <v>8</v>
      </c>
      <c r="G31">
        <f t="shared" si="4"/>
        <v>1</v>
      </c>
      <c r="H31">
        <f t="shared" si="4"/>
        <v>25</v>
      </c>
      <c r="I31" s="1">
        <f t="shared" si="4"/>
        <v>83</v>
      </c>
      <c r="L31" t="s">
        <v>25</v>
      </c>
      <c r="M31" t="s">
        <v>20</v>
      </c>
      <c r="N31">
        <f>COUNTIF($J$2:$J$28,"B-")</f>
        <v>1</v>
      </c>
      <c r="O31">
        <v>2.7</v>
      </c>
    </row>
    <row r="32" spans="1:15">
      <c r="B32" s="8" t="s">
        <v>11</v>
      </c>
      <c r="C32">
        <f>MAX(C2:C28)</f>
        <v>25</v>
      </c>
      <c r="D32">
        <f t="shared" ref="D32:I32" si="5">MAX(D2:D28)</f>
        <v>25</v>
      </c>
      <c r="E32">
        <f t="shared" si="5"/>
        <v>15</v>
      </c>
      <c r="F32">
        <f t="shared" si="5"/>
        <v>10</v>
      </c>
      <c r="G32">
        <f t="shared" si="5"/>
        <v>1</v>
      </c>
      <c r="H32">
        <f t="shared" si="5"/>
        <v>32</v>
      </c>
      <c r="I32" s="1">
        <f t="shared" si="5"/>
        <v>106.33333333333331</v>
      </c>
      <c r="L32" t="s">
        <v>25</v>
      </c>
      <c r="M32" t="s">
        <v>21</v>
      </c>
      <c r="N32">
        <f>COUNTIF($J$2:$J$28,"B")</f>
        <v>4</v>
      </c>
      <c r="O32">
        <v>3</v>
      </c>
    </row>
    <row r="33" spans="2:15">
      <c r="B33" s="8" t="s">
        <v>12</v>
      </c>
      <c r="C33">
        <f>MIN(C2:C28)</f>
        <v>9.1666666666666661</v>
      </c>
      <c r="D33" s="1">
        <f t="shared" ref="D33:I33" si="6">MIN(D2:D28)</f>
        <v>8.3333333333333321</v>
      </c>
      <c r="E33">
        <f t="shared" si="6"/>
        <v>10</v>
      </c>
      <c r="F33">
        <f t="shared" si="6"/>
        <v>6</v>
      </c>
      <c r="G33">
        <f t="shared" si="6"/>
        <v>1</v>
      </c>
      <c r="H33">
        <f t="shared" si="6"/>
        <v>17</v>
      </c>
      <c r="I33" s="1">
        <f t="shared" si="6"/>
        <v>70.333333333333329</v>
      </c>
      <c r="L33" t="s">
        <v>25</v>
      </c>
      <c r="M33" t="s">
        <v>22</v>
      </c>
      <c r="N33">
        <f>COUNTIF($J$2:$J$28,"B+")</f>
        <v>3</v>
      </c>
      <c r="O33">
        <v>3.3</v>
      </c>
    </row>
    <row r="34" spans="2:15">
      <c r="L34" t="s">
        <v>25</v>
      </c>
      <c r="M34" t="s">
        <v>23</v>
      </c>
      <c r="N34">
        <f>COUNTIF($J$2:$J$28,"A-")</f>
        <v>1</v>
      </c>
      <c r="O34">
        <v>3.7</v>
      </c>
    </row>
    <row r="35" spans="2:15">
      <c r="L35" t="s">
        <v>25</v>
      </c>
      <c r="M35" t="s">
        <v>24</v>
      </c>
      <c r="N35">
        <f>COUNTIF($J$2:$J$28,"A")</f>
        <v>7</v>
      </c>
      <c r="O35">
        <v>4</v>
      </c>
    </row>
    <row r="37" spans="2:15">
      <c r="M37" t="s">
        <v>26</v>
      </c>
      <c r="N37">
        <f>O35*N35/SUM(N25:N35)+O34*N34/SUM(N25:N35)+O33*N33/SUM(N25:N35)+O32*N32/SUM(N25:N35)+O31*N31/SUM(N25:N35)+O30*N30/SUM(N25:N35)+O29*N29/SUM(N25:N35)+O28*N28/SUM(N25:N35)+O27*N27/SUM(N25:N35)+O26*N26/SUM(N25:N35)</f>
        <v>2.8777777777777778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Yaqoub Alabdullah</dc:creator>
  <cp:lastModifiedBy>Yaqoub Alabdullah</cp:lastModifiedBy>
  <dcterms:created xsi:type="dcterms:W3CDTF">2021-07-03T17:12:43Z</dcterms:created>
  <dcterms:modified xsi:type="dcterms:W3CDTF">2021-07-06T16:50:20Z</dcterms:modified>
</cp:coreProperties>
</file>