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365-my.sharepoint.com/personal/yaqoub_alabdullah2_ku_edu_kw/Documents/Courses/327/Spring 2021/"/>
    </mc:Choice>
  </mc:AlternateContent>
  <xr:revisionPtr revIDLastSave="7" documentId="8_{9E230FEC-A5E5-4404-B878-C1F60EF562B1}" xr6:coauthVersionLast="45" xr6:coauthVersionMax="45" xr10:uidLastSave="{EE9D1BFC-63C9-4F1B-B4B2-BF02ECBF6E8A}"/>
  <bookViews>
    <workbookView xWindow="-98" yWindow="-98" windowWidth="20715" windowHeight="13276" xr2:uid="{48F5C363-FA59-4A77-8DC2-B703B4CA9D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H28" i="1"/>
  <c r="J6" i="1"/>
  <c r="I7" i="1"/>
  <c r="J7" i="1" s="1"/>
  <c r="I8" i="1"/>
  <c r="J8" i="1" s="1"/>
  <c r="J9" i="1"/>
  <c r="I10" i="1"/>
  <c r="I16" i="1"/>
  <c r="J16" i="1" s="1"/>
  <c r="J18" i="1"/>
  <c r="J20" i="1"/>
  <c r="J23" i="1"/>
  <c r="D25" i="1"/>
  <c r="D27" i="1"/>
  <c r="I13" i="1"/>
  <c r="J13" i="1" s="1"/>
  <c r="D28" i="1"/>
  <c r="I2" i="1"/>
  <c r="J2" i="1" s="1"/>
  <c r="C25" i="1"/>
  <c r="I4" i="1"/>
  <c r="J4" i="1" s="1"/>
  <c r="I5" i="1"/>
  <c r="J5" i="1" s="1"/>
  <c r="I11" i="1"/>
  <c r="J11" i="1" s="1"/>
  <c r="I12" i="1"/>
  <c r="J12" i="1" s="1"/>
  <c r="I14" i="1"/>
  <c r="J14" i="1" s="1"/>
  <c r="I15" i="1"/>
  <c r="I17" i="1"/>
  <c r="I19" i="1"/>
  <c r="I21" i="1"/>
  <c r="J21" i="1" s="1"/>
  <c r="I22" i="1"/>
  <c r="J22" i="1" s="1"/>
  <c r="D26" i="1" l="1"/>
  <c r="C26" i="1"/>
  <c r="C27" i="1"/>
  <c r="C28" i="1"/>
  <c r="N35" i="1"/>
  <c r="I27" i="1"/>
  <c r="N33" i="1"/>
  <c r="I28" i="1"/>
  <c r="N25" i="1"/>
  <c r="N26" i="1"/>
  <c r="I25" i="1"/>
  <c r="N32" i="1"/>
  <c r="N28" i="1"/>
  <c r="N34" i="1"/>
  <c r="I26" i="1"/>
  <c r="N31" i="1"/>
  <c r="N30" i="1"/>
  <c r="N29" i="1"/>
  <c r="N27" i="1"/>
  <c r="N37" i="1" l="1"/>
</calcChain>
</file>

<file path=xl/sharedStrings.xml><?xml version="1.0" encoding="utf-8"?>
<sst xmlns="http://schemas.openxmlformats.org/spreadsheetml/2006/main" count="55" uniqueCount="29">
  <si>
    <t>#</t>
  </si>
  <si>
    <t>رقم الطالب</t>
  </si>
  <si>
    <t>Exam 1</t>
  </si>
  <si>
    <t>Exam 2</t>
  </si>
  <si>
    <t>Attendance</t>
  </si>
  <si>
    <t>Participation</t>
  </si>
  <si>
    <t>Bonus</t>
  </si>
  <si>
    <t>Final Exam</t>
  </si>
  <si>
    <t>Total</t>
  </si>
  <si>
    <t>Grade</t>
  </si>
  <si>
    <t>-</t>
  </si>
  <si>
    <t>Average</t>
  </si>
  <si>
    <t>Median</t>
  </si>
  <si>
    <t>Max</t>
  </si>
  <si>
    <t>Min</t>
  </si>
  <si>
    <t>F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</si>
  <si>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</si>
  <si>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</si>
  <si>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</si>
  <si>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</si>
  <si>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</si>
  <si>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</si>
  <si>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</si>
  <si>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</si>
  <si>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</si>
  <si>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</si>
  <si>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No. of</t>
  </si>
  <si>
    <t>Average GPA</t>
  </si>
  <si>
    <t>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</si>
</sst>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 Unicode MS"/>
    </font>
    <font>
      <b/>
      <i/>
      <sz val="16"/>
      <color theme="1"/>
      <name val="Arial Unicode MS"/>
    </font>
    <font>
      <b/>
      <i/>
      <u/>
      <sz val="11"/>
      <color theme="1"/>
      <name val="Arial Unicode MS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4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1" fontId="5" fillId="0" borderId="1" xfId="0" applyNumberFormat="1" applyFont="1" applyBorder="1"/>
    <xf numFmtId="0" fontId="5" fillId="0" borderId="1" xfId="0" applyFont="1" applyBorder="1"/>
  </cellXfs>
  <cellStyles count="6">
    <cellStyle name="Heading" xfId="2" xr:uid="{B12FEE9F-E562-4769-91F4-704D9D696ED8}"/>
    <cellStyle name="Heading1" xfId="3" xr:uid="{10A0ED20-CA70-4567-9E29-62D949EA6A54}"/>
    <cellStyle name="Normal" xfId="0" builtinId="0"/>
    <cellStyle name="Normal 2" xfId="1" xr:uid="{C0D09333-46DF-4DF1-8313-C7F1109D1F7E}"/>
    <cellStyle name="Result" xfId="4" xr:uid="{4F6623F4-BF9C-4970-85B2-D18B357F839A}"/>
    <cellStyle name="Result2" xfId="5" xr:uid="{7FCADC15-F6B5-4B8D-A359-99276B954F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Grade</a:t>
            </a:r>
            <a:r>
              <a:rPr lang="en-US" baseline="0"/>
              <a:t> Distribution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Sheet1!$M$25:$M$35</c:f>
              <c:strCache>
                <c:ptCount val="11"/>
                <c:pt idx="0">
                  <c:v>F</c:v>
                </c:pt>
                <c:pt idx="1">
                  <c:v>D</c:v>
                </c:pt>
                <c:pt idx="2">
                  <c:v>D+</c:v>
                </c:pt>
                <c:pt idx="3">
                  <c:v>C-</c:v>
                </c:pt>
                <c:pt idx="4">
                  <c:v>C</c:v>
                </c:pt>
                <c:pt idx="5">
                  <c:v>C+</c:v>
                </c:pt>
                <c:pt idx="6">
                  <c:v>B-</c:v>
                </c:pt>
                <c:pt idx="7">
                  <c:v>B</c:v>
                </c:pt>
                <c:pt idx="8">
                  <c:v>B+</c:v>
                </c:pt>
                <c:pt idx="9">
                  <c:v>A-</c:v>
                </c:pt>
                <c:pt idx="10">
                  <c:v>A</c:v>
                </c:pt>
              </c:strCache>
            </c:strRef>
          </c:cat>
          <c:val>
            <c:numRef>
              <c:f>Sheet1!$N$25:$N$35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4-40DA-BA68-8AD9F6DAD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766527"/>
        <c:axId val="307561631"/>
      </c:barChart>
      <c:catAx>
        <c:axId val="628766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561631"/>
        <c:crosses val="autoZero"/>
        <c:auto val="1"/>
        <c:lblAlgn val="ctr"/>
        <c:lblOffset val="100"/>
        <c:noMultiLvlLbl val="0"/>
      </c:catAx>
      <c:valAx>
        <c:axId val="307561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7665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188118</xdr:colOff>
      <xdr:row>0</xdr:row>
      <xdr:rowOff>102394</xdr:rowOff>
    </xdr:from>
    <xdr:to>
      <xdr:col>17</xdr:col>
      <xdr:colOff>447675</xdr:colOff>
      <xdr:row>11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BEE79F-E1CE-41EB-BB75-69456AE648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14D37-2EF7-482E-9B44-834DDB1A57EE}">
  <dimension ref="A1:O37"/>
  <sheetViews>
    <sheetView tabSelected="1" workbookViewId="0">
      <selection activeCell="P16" sqref="P16"/>
    </sheetView>
  </sheetViews>
  <sheetFormatPr defaultRowHeight="14.25"/>
  <cols>
    <col min="1" max="1" width="5.19921875" customWidth="1"/>
    <col min="2" max="2" width="13.265625" bestFit="1" customWidth="1"/>
    <col min="5" max="5" width="9.265625" bestFit="1" customWidth="1"/>
    <col min="6" max="6" width="10.265625" bestFit="1" customWidth="1"/>
  </cols>
  <sheetData>
    <row r="1" spans="1:13" ht="19.89999999999999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3" ht="15.75">
      <c r="A2" s="3">
        <v>1</v>
      </c>
      <c r="B2" s="4">
        <v>2152141657</v>
      </c>
      <c r="C2" s="4">
        <v>10</v>
      </c>
      <c r="D2" s="3">
        <v>10</v>
      </c>
      <c r="E2" s="3">
        <v>4</v>
      </c>
      <c r="F2" s="3">
        <v>5</v>
      </c>
      <c r="G2" s="3">
        <v>1</v>
      </c>
      <c r="H2" s="4">
        <v>35</v>
      </c>
      <c r="I2" s="5">
        <f>((C2/20*25+D2/20*25+H2/100*25)-MIN(C2/20*25,D2/20*25,H2/100*25))+E2+F2+G2+H2/100*40</f>
        <v>49</v>
      </c>
      <c r="J2" s="6" t="str">
        <f>LOOKUP(I2,$M$12:$M$22,$L$12:$L$22)</f>
        <v>F</v>
      </c>
    </row>
    <row r="3" spans="1:13" ht="15.75">
      <c r="A3" s="3">
        <v>2</v>
      </c>
      <c r="B3" s="4">
        <v>2161118207</v>
      </c>
      <c r="C3" s="4">
        <v>8</v>
      </c>
      <c r="D3" s="3">
        <v>4</v>
      </c>
      <c r="E3" s="3">
        <v>2</v>
      </c>
      <c r="F3" s="3">
        <v>2</v>
      </c>
      <c r="G3" s="3">
        <v>1</v>
      </c>
      <c r="H3" s="3" t="s">
        <v>10</v>
      </c>
      <c r="I3" s="5" t="s">
        <v>10</v>
      </c>
      <c r="J3" s="6" t="s">
        <v>28</v>
      </c>
    </row>
    <row r="4" spans="1:13" ht="15.75">
      <c r="A4" s="3">
        <v>4</v>
      </c>
      <c r="B4" s="4">
        <v>2171112181</v>
      </c>
      <c r="C4" s="4">
        <v>18</v>
      </c>
      <c r="D4" s="3">
        <v>18</v>
      </c>
      <c r="E4" s="3">
        <v>10</v>
      </c>
      <c r="F4" s="3">
        <v>10</v>
      </c>
      <c r="G4" s="3">
        <v>1</v>
      </c>
      <c r="H4" s="4">
        <v>81</v>
      </c>
      <c r="I4" s="5">
        <f t="shared" ref="I4:I22" si="0">((C4/20*25+D4/20*25+H4/100*25)-MIN(C4/20*25,D4/20*25,H4/100*25))+E4+F4+G4+H4/100*40</f>
        <v>98.4</v>
      </c>
      <c r="J4" s="6" t="str">
        <f>LOOKUP(I4,$M$12:$M$22,$L$12:$L$22)</f>
        <v>A</v>
      </c>
    </row>
    <row r="5" spans="1:13" ht="15.75">
      <c r="A5" s="3">
        <v>5</v>
      </c>
      <c r="B5" s="4">
        <v>2171112766</v>
      </c>
      <c r="C5" s="4">
        <v>20</v>
      </c>
      <c r="D5" s="3">
        <v>19</v>
      </c>
      <c r="E5" s="3">
        <v>10</v>
      </c>
      <c r="F5" s="3">
        <v>10</v>
      </c>
      <c r="G5" s="3">
        <v>1</v>
      </c>
      <c r="H5" s="4">
        <v>89</v>
      </c>
      <c r="I5" s="5">
        <f t="shared" si="0"/>
        <v>105.35</v>
      </c>
      <c r="J5" s="6" t="str">
        <f>LOOKUP(I5,$M$12:$M$22,$L$12:$L$22)</f>
        <v>A</v>
      </c>
    </row>
    <row r="6" spans="1:13" ht="15.75">
      <c r="A6" s="3">
        <v>6</v>
      </c>
      <c r="B6" s="4">
        <v>2171113192</v>
      </c>
      <c r="C6" s="4">
        <v>14</v>
      </c>
      <c r="D6" s="3">
        <v>14</v>
      </c>
      <c r="E6" s="3">
        <v>10</v>
      </c>
      <c r="F6" s="3">
        <v>9</v>
      </c>
      <c r="G6" s="3">
        <v>1</v>
      </c>
      <c r="H6" s="4">
        <v>59</v>
      </c>
      <c r="I6" s="5">
        <v>80</v>
      </c>
      <c r="J6" s="6" t="str">
        <f>LOOKUP(I6,$M$12:$M$22,$L$12:$L$22)</f>
        <v>B-</v>
      </c>
    </row>
    <row r="7" spans="1:13" ht="15.75">
      <c r="A7" s="3">
        <v>7</v>
      </c>
      <c r="B7" s="4">
        <v>2171113843</v>
      </c>
      <c r="C7" s="4">
        <v>12</v>
      </c>
      <c r="D7" s="3">
        <v>17</v>
      </c>
      <c r="E7" s="3">
        <v>10</v>
      </c>
      <c r="F7" s="3">
        <v>10</v>
      </c>
      <c r="G7" s="3">
        <v>1</v>
      </c>
      <c r="H7" s="4">
        <v>70</v>
      </c>
      <c r="I7" s="5">
        <f t="shared" si="0"/>
        <v>87.75</v>
      </c>
      <c r="J7" s="6" t="str">
        <f>LOOKUP(I7,$M$12:$M$22,$L$12:$L$22)</f>
        <v>B+</v>
      </c>
    </row>
    <row r="8" spans="1:13" ht="15.75">
      <c r="A8" s="3">
        <v>8</v>
      </c>
      <c r="B8" s="4">
        <v>2171115455</v>
      </c>
      <c r="C8" s="4">
        <v>8</v>
      </c>
      <c r="D8" s="3">
        <v>11</v>
      </c>
      <c r="E8" s="3">
        <v>8</v>
      </c>
      <c r="F8" s="3">
        <v>10</v>
      </c>
      <c r="G8" s="3">
        <v>1</v>
      </c>
      <c r="H8" s="4">
        <v>45</v>
      </c>
      <c r="I8" s="5">
        <f t="shared" si="0"/>
        <v>62</v>
      </c>
      <c r="J8" s="6" t="str">
        <f>LOOKUP(I8,$M$12:$M$22,$L$12:$L$22)</f>
        <v>D</v>
      </c>
    </row>
    <row r="9" spans="1:13" ht="15.75">
      <c r="A9" s="3">
        <v>9</v>
      </c>
      <c r="B9" s="4">
        <v>2171116573</v>
      </c>
      <c r="C9" s="4">
        <v>14</v>
      </c>
      <c r="D9" s="3">
        <v>13</v>
      </c>
      <c r="E9" s="3">
        <v>9</v>
      </c>
      <c r="F9" s="3">
        <v>10</v>
      </c>
      <c r="G9" s="3">
        <v>1</v>
      </c>
      <c r="H9" s="4">
        <v>39</v>
      </c>
      <c r="I9" s="5">
        <v>70</v>
      </c>
      <c r="J9" s="6" t="str">
        <f>LOOKUP(I9,$M$12:$M$22,$L$12:$L$22)</f>
        <v>C-</v>
      </c>
    </row>
    <row r="10" spans="1:13" ht="15.75">
      <c r="A10" s="3">
        <v>10</v>
      </c>
      <c r="B10" s="4">
        <v>2171116821</v>
      </c>
      <c r="C10" s="4">
        <v>12</v>
      </c>
      <c r="D10" s="3">
        <v>11</v>
      </c>
      <c r="E10" s="3">
        <v>10</v>
      </c>
      <c r="F10" s="3">
        <v>10</v>
      </c>
      <c r="G10" s="3">
        <v>1</v>
      </c>
      <c r="H10" s="4">
        <v>67</v>
      </c>
      <c r="I10" s="5">
        <f t="shared" si="0"/>
        <v>79.55</v>
      </c>
      <c r="J10" s="6" t="s">
        <v>21</v>
      </c>
    </row>
    <row r="11" spans="1:13" ht="15.75">
      <c r="A11" s="3">
        <v>11</v>
      </c>
      <c r="B11" s="4">
        <v>2171116972</v>
      </c>
      <c r="C11" s="4">
        <v>11</v>
      </c>
      <c r="D11" s="3">
        <v>11</v>
      </c>
      <c r="E11" s="3">
        <v>6</v>
      </c>
      <c r="F11" s="3">
        <v>5</v>
      </c>
      <c r="G11" s="3">
        <v>1</v>
      </c>
      <c r="H11" s="4">
        <v>52</v>
      </c>
      <c r="I11" s="5">
        <f t="shared" si="0"/>
        <v>60.3</v>
      </c>
      <c r="J11" s="6" t="str">
        <f>LOOKUP(I11,$M$12:$M$22,$L$12:$L$22)</f>
        <v>D</v>
      </c>
    </row>
    <row r="12" spans="1:13" ht="15.75">
      <c r="A12" s="3">
        <v>12</v>
      </c>
      <c r="B12" s="4">
        <v>2171117011</v>
      </c>
      <c r="C12" s="4">
        <v>12</v>
      </c>
      <c r="D12" s="3">
        <v>12</v>
      </c>
      <c r="E12" s="3">
        <v>9</v>
      </c>
      <c r="F12" s="3">
        <v>9</v>
      </c>
      <c r="G12" s="3">
        <v>1</v>
      </c>
      <c r="H12" s="4">
        <v>84</v>
      </c>
      <c r="I12" s="5">
        <f t="shared" si="0"/>
        <v>88.6</v>
      </c>
      <c r="J12" s="6" t="str">
        <f>LOOKUP(I12,$M$12:$M$22,$L$12:$L$22)</f>
        <v>B+</v>
      </c>
      <c r="L12" t="s">
        <v>15</v>
      </c>
      <c r="M12">
        <v>0</v>
      </c>
    </row>
    <row r="13" spans="1:13" ht="15.75">
      <c r="A13" s="3">
        <v>13</v>
      </c>
      <c r="B13" s="4">
        <v>2171117060</v>
      </c>
      <c r="C13" s="4">
        <v>16</v>
      </c>
      <c r="D13" s="3">
        <v>16</v>
      </c>
      <c r="E13" s="3">
        <v>9</v>
      </c>
      <c r="F13" s="3">
        <v>8</v>
      </c>
      <c r="G13" s="3">
        <v>1</v>
      </c>
      <c r="H13" s="4">
        <v>55</v>
      </c>
      <c r="I13" s="5">
        <f t="shared" si="0"/>
        <v>80</v>
      </c>
      <c r="J13" s="6" t="str">
        <f>LOOKUP(I13,$M$12:$M$22,$L$12:$L$22)</f>
        <v>B-</v>
      </c>
      <c r="L13" t="s">
        <v>16</v>
      </c>
      <c r="M13">
        <v>60</v>
      </c>
    </row>
    <row r="14" spans="1:13" ht="15.75">
      <c r="A14" s="3">
        <v>15</v>
      </c>
      <c r="B14" s="4">
        <v>2171119721</v>
      </c>
      <c r="C14" s="4">
        <v>12</v>
      </c>
      <c r="D14" s="3">
        <v>16</v>
      </c>
      <c r="E14" s="3">
        <v>10</v>
      </c>
      <c r="F14" s="3">
        <v>9</v>
      </c>
      <c r="G14" s="3">
        <v>1</v>
      </c>
      <c r="H14" s="4">
        <v>75</v>
      </c>
      <c r="I14" s="5">
        <f t="shared" si="0"/>
        <v>88.75</v>
      </c>
      <c r="J14" s="6" t="str">
        <f>LOOKUP(I14,$M$12:$M$22,$L$12:$L$22)</f>
        <v>B+</v>
      </c>
      <c r="L14" t="s">
        <v>17</v>
      </c>
      <c r="M14">
        <v>65</v>
      </c>
    </row>
    <row r="15" spans="1:13" ht="15.75">
      <c r="A15" s="3">
        <v>16</v>
      </c>
      <c r="B15" s="4">
        <v>2181144283</v>
      </c>
      <c r="C15" s="4">
        <v>13</v>
      </c>
      <c r="D15" s="3">
        <v>9</v>
      </c>
      <c r="E15" s="3">
        <v>10</v>
      </c>
      <c r="F15" s="3">
        <v>9</v>
      </c>
      <c r="G15" s="3">
        <v>1</v>
      </c>
      <c r="H15" s="4">
        <v>31</v>
      </c>
      <c r="I15" s="5">
        <f t="shared" si="0"/>
        <v>59.9</v>
      </c>
      <c r="J15" s="6" t="s">
        <v>16</v>
      </c>
      <c r="L15" t="s">
        <v>18</v>
      </c>
      <c r="M15">
        <v>70</v>
      </c>
    </row>
    <row r="16" spans="1:13" ht="15.75">
      <c r="A16" s="3">
        <v>17</v>
      </c>
      <c r="B16" s="4">
        <v>2181144560</v>
      </c>
      <c r="C16" s="4">
        <v>10</v>
      </c>
      <c r="D16" s="3">
        <v>16</v>
      </c>
      <c r="E16" s="3">
        <v>10</v>
      </c>
      <c r="F16" s="3">
        <v>9</v>
      </c>
      <c r="G16" s="3">
        <v>1</v>
      </c>
      <c r="H16" s="4">
        <v>54</v>
      </c>
      <c r="I16" s="5">
        <f t="shared" si="0"/>
        <v>75.099999999999994</v>
      </c>
      <c r="J16" s="6" t="str">
        <f>LOOKUP(I16,$M$12:$M$22,$L$12:$L$22)</f>
        <v>C</v>
      </c>
      <c r="L16" t="s">
        <v>19</v>
      </c>
      <c r="M16">
        <v>73</v>
      </c>
    </row>
    <row r="17" spans="1:15" ht="15.75">
      <c r="A17" s="3">
        <v>19</v>
      </c>
      <c r="B17" s="4">
        <v>2181146911</v>
      </c>
      <c r="C17" s="4">
        <v>11</v>
      </c>
      <c r="D17" s="3">
        <v>13</v>
      </c>
      <c r="E17" s="3">
        <v>8</v>
      </c>
      <c r="F17" s="3">
        <v>8</v>
      </c>
      <c r="G17" s="3">
        <v>1</v>
      </c>
      <c r="H17" s="4">
        <v>67</v>
      </c>
      <c r="I17" s="5">
        <f t="shared" si="0"/>
        <v>76.8</v>
      </c>
      <c r="J17" s="6" t="s">
        <v>20</v>
      </c>
      <c r="L17" t="s">
        <v>20</v>
      </c>
      <c r="M17">
        <v>77</v>
      </c>
    </row>
    <row r="18" spans="1:15" ht="15.75">
      <c r="A18" s="3">
        <v>20</v>
      </c>
      <c r="B18" s="4">
        <v>2181150064</v>
      </c>
      <c r="C18" s="4">
        <v>12</v>
      </c>
      <c r="D18" s="3">
        <v>11</v>
      </c>
      <c r="E18" s="3">
        <v>7</v>
      </c>
      <c r="F18" s="3">
        <v>9</v>
      </c>
      <c r="G18" s="3">
        <v>1</v>
      </c>
      <c r="H18" s="4">
        <v>45</v>
      </c>
      <c r="I18" s="5">
        <v>65</v>
      </c>
      <c r="J18" s="6" t="str">
        <f>LOOKUP(I18,$M$12:$M$22,$L$12:$L$22)</f>
        <v>D+</v>
      </c>
      <c r="L18" t="s">
        <v>21</v>
      </c>
      <c r="M18">
        <v>80</v>
      </c>
    </row>
    <row r="19" spans="1:15" ht="15.75">
      <c r="A19" s="3">
        <v>21</v>
      </c>
      <c r="B19" s="4">
        <v>2181151118</v>
      </c>
      <c r="C19" s="4">
        <v>17</v>
      </c>
      <c r="D19" s="3">
        <v>13</v>
      </c>
      <c r="E19" s="3">
        <v>10</v>
      </c>
      <c r="F19" s="3">
        <v>9</v>
      </c>
      <c r="G19" s="3">
        <v>1</v>
      </c>
      <c r="H19" s="4">
        <v>56</v>
      </c>
      <c r="I19" s="5">
        <f t="shared" si="0"/>
        <v>79.900000000000006</v>
      </c>
      <c r="J19" s="6" t="s">
        <v>21</v>
      </c>
      <c r="L19" t="s">
        <v>22</v>
      </c>
      <c r="M19">
        <v>83</v>
      </c>
    </row>
    <row r="20" spans="1:15" ht="15.75">
      <c r="A20" s="3">
        <v>22</v>
      </c>
      <c r="B20" s="4">
        <v>2181154327</v>
      </c>
      <c r="C20" s="4">
        <v>11</v>
      </c>
      <c r="D20" s="3">
        <v>11</v>
      </c>
      <c r="E20" s="3">
        <v>6</v>
      </c>
      <c r="F20" s="3">
        <v>6</v>
      </c>
      <c r="G20" s="3">
        <v>1</v>
      </c>
      <c r="H20" s="4">
        <v>57</v>
      </c>
      <c r="I20" s="5">
        <v>65</v>
      </c>
      <c r="J20" s="6" t="str">
        <f>LOOKUP(I20,$M$12:$M$22,$L$12:$L$22)</f>
        <v>D+</v>
      </c>
      <c r="L20" t="s">
        <v>23</v>
      </c>
      <c r="M20">
        <v>87</v>
      </c>
    </row>
    <row r="21" spans="1:15" ht="15.75">
      <c r="A21" s="3">
        <v>23</v>
      </c>
      <c r="B21" s="4">
        <v>2182160320</v>
      </c>
      <c r="C21" s="4">
        <v>18</v>
      </c>
      <c r="D21" s="3">
        <v>18</v>
      </c>
      <c r="E21" s="3">
        <v>10</v>
      </c>
      <c r="F21" s="3">
        <v>10</v>
      </c>
      <c r="G21" s="3">
        <v>1</v>
      </c>
      <c r="H21" s="4">
        <v>84</v>
      </c>
      <c r="I21" s="5">
        <f t="shared" si="0"/>
        <v>99.6</v>
      </c>
      <c r="J21" s="6" t="str">
        <f>LOOKUP(I21,$M$12:$M$22,$L$12:$L$22)</f>
        <v>A</v>
      </c>
      <c r="L21" t="s">
        <v>24</v>
      </c>
      <c r="M21">
        <v>90</v>
      </c>
    </row>
    <row r="22" spans="1:15" ht="15.75">
      <c r="A22" s="3">
        <v>24</v>
      </c>
      <c r="B22" s="4">
        <v>2191113196</v>
      </c>
      <c r="C22" s="4">
        <v>19</v>
      </c>
      <c r="D22" s="3">
        <v>17</v>
      </c>
      <c r="E22" s="3">
        <v>9</v>
      </c>
      <c r="F22" s="3">
        <v>8</v>
      </c>
      <c r="G22" s="3">
        <v>1</v>
      </c>
      <c r="H22" s="4">
        <v>74</v>
      </c>
      <c r="I22" s="5">
        <f t="shared" si="0"/>
        <v>92.6</v>
      </c>
      <c r="J22" s="6" t="str">
        <f>LOOKUP(I22,$M$12:$M$22,$L$12:$L$22)</f>
        <v>A-</v>
      </c>
      <c r="L22" t="s">
        <v>25</v>
      </c>
      <c r="M22">
        <v>95</v>
      </c>
    </row>
    <row r="23" spans="1:15" ht="15.75">
      <c r="A23" s="3">
        <v>25</v>
      </c>
      <c r="B23" s="4">
        <v>2191116824</v>
      </c>
      <c r="C23" s="4">
        <v>14</v>
      </c>
      <c r="D23" s="3">
        <v>16</v>
      </c>
      <c r="E23" s="3">
        <v>7</v>
      </c>
      <c r="F23" s="3">
        <v>7</v>
      </c>
      <c r="G23" s="3">
        <v>1</v>
      </c>
      <c r="H23" s="4">
        <v>58</v>
      </c>
      <c r="I23" s="5">
        <v>77</v>
      </c>
      <c r="J23" s="6" t="str">
        <f>LOOKUP(I23,$M$12:$M$22,$L$12:$L$22)</f>
        <v>C+</v>
      </c>
    </row>
    <row r="25" spans="1:15">
      <c r="B25" t="s">
        <v>11</v>
      </c>
      <c r="C25" s="2">
        <f>AVERAGE(C2:C23)</f>
        <v>13.272727272727273</v>
      </c>
      <c r="D25" s="2">
        <f>AVERAGE(D2:D23)</f>
        <v>13.454545454545455</v>
      </c>
      <c r="E25" s="2">
        <f t="shared" ref="E25:I25" si="1">AVERAGE(E2:E23)</f>
        <v>8.3636363636363633</v>
      </c>
      <c r="F25" s="2">
        <f t="shared" si="1"/>
        <v>8.2727272727272734</v>
      </c>
      <c r="G25" s="2">
        <f t="shared" si="1"/>
        <v>1</v>
      </c>
      <c r="H25" s="2">
        <f t="shared" si="1"/>
        <v>60.80952380952381</v>
      </c>
      <c r="I25" s="2">
        <f t="shared" si="1"/>
        <v>78.123809523809513</v>
      </c>
      <c r="L25" t="s">
        <v>26</v>
      </c>
      <c r="M25" t="s">
        <v>15</v>
      </c>
      <c r="N25">
        <f>COUNTIF($J$2:$J$28,"F")</f>
        <v>1</v>
      </c>
      <c r="O25">
        <v>0</v>
      </c>
    </row>
    <row r="26" spans="1:15">
      <c r="B26" t="s">
        <v>12</v>
      </c>
      <c r="C26" s="2">
        <f>MEDIAN(C2:C23)</f>
        <v>12</v>
      </c>
      <c r="D26" s="2">
        <f>MEDIAN(D2:D23)</f>
        <v>13</v>
      </c>
      <c r="E26" s="2">
        <f t="shared" ref="E26:I26" si="2">MEDIAN(E2:E23)</f>
        <v>9</v>
      </c>
      <c r="F26" s="2">
        <f t="shared" si="2"/>
        <v>9</v>
      </c>
      <c r="G26" s="2">
        <f t="shared" si="2"/>
        <v>1</v>
      </c>
      <c r="H26" s="2">
        <f t="shared" si="2"/>
        <v>58</v>
      </c>
      <c r="I26" s="2">
        <f t="shared" si="2"/>
        <v>79.55</v>
      </c>
      <c r="L26" t="s">
        <v>26</v>
      </c>
      <c r="M26" t="s">
        <v>16</v>
      </c>
      <c r="N26">
        <f>COUNTIF($J$2:$J$28,"D")</f>
        <v>3</v>
      </c>
      <c r="O26">
        <v>1</v>
      </c>
    </row>
    <row r="27" spans="1:15">
      <c r="B27" t="s">
        <v>13</v>
      </c>
      <c r="C27" s="2">
        <f>MAX(C2:C23)</f>
        <v>20</v>
      </c>
      <c r="D27" s="2">
        <f>MAX(D2:D23)</f>
        <v>19</v>
      </c>
      <c r="E27" s="2">
        <f t="shared" ref="E27:I27" si="3">MAX(E2:E23)</f>
        <v>10</v>
      </c>
      <c r="F27" s="2">
        <f t="shared" si="3"/>
        <v>10</v>
      </c>
      <c r="G27" s="2">
        <f t="shared" si="3"/>
        <v>1</v>
      </c>
      <c r="H27" s="2">
        <f t="shared" si="3"/>
        <v>89</v>
      </c>
      <c r="I27" s="2">
        <f t="shared" si="3"/>
        <v>105.35</v>
      </c>
      <c r="L27" t="s">
        <v>26</v>
      </c>
      <c r="M27" t="s">
        <v>17</v>
      </c>
      <c r="N27">
        <f>COUNTIF($J$2:$J$28,"D+")</f>
        <v>2</v>
      </c>
      <c r="O27">
        <v>1.3</v>
      </c>
    </row>
    <row r="28" spans="1:15">
      <c r="B28" t="s">
        <v>14</v>
      </c>
      <c r="C28" s="2">
        <f>MIN(C2:C23)</f>
        <v>8</v>
      </c>
      <c r="D28" s="2">
        <f>MIN(D2:D23)</f>
        <v>4</v>
      </c>
      <c r="E28" s="2">
        <f t="shared" ref="E28:I28" si="4">MIN(E2:E23)</f>
        <v>2</v>
      </c>
      <c r="F28" s="2">
        <f t="shared" si="4"/>
        <v>2</v>
      </c>
      <c r="G28" s="2">
        <f t="shared" si="4"/>
        <v>1</v>
      </c>
      <c r="H28" s="2">
        <f t="shared" si="4"/>
        <v>31</v>
      </c>
      <c r="I28" s="2">
        <f t="shared" si="4"/>
        <v>49</v>
      </c>
      <c r="L28" t="s">
        <v>26</v>
      </c>
      <c r="M28" t="s">
        <v>18</v>
      </c>
      <c r="N28">
        <f>COUNTIF($J$2:$J$28,"C-")</f>
        <v>1</v>
      </c>
      <c r="O28">
        <v>1.7</v>
      </c>
    </row>
    <row r="29" spans="1:15">
      <c r="L29" t="s">
        <v>26</v>
      </c>
      <c r="M29" t="s">
        <v>19</v>
      </c>
      <c r="N29">
        <f>COUNTIF($J$2:$J$28,"C")</f>
        <v>1</v>
      </c>
      <c r="O29">
        <v>2</v>
      </c>
    </row>
    <row r="30" spans="1:15">
      <c r="L30" t="s">
        <v>26</v>
      </c>
      <c r="M30" t="s">
        <v>20</v>
      </c>
      <c r="N30">
        <f>COUNTIF($J$2:$J$28,"C+")</f>
        <v>2</v>
      </c>
      <c r="O30">
        <v>2.2999999999999998</v>
      </c>
    </row>
    <row r="31" spans="1:15">
      <c r="L31" t="s">
        <v>26</v>
      </c>
      <c r="M31" t="s">
        <v>21</v>
      </c>
      <c r="N31">
        <f>COUNTIF($J$2:$J$28,"B-")</f>
        <v>4</v>
      </c>
      <c r="O31">
        <v>2.7</v>
      </c>
    </row>
    <row r="32" spans="1:15">
      <c r="L32" t="s">
        <v>26</v>
      </c>
      <c r="M32" t="s">
        <v>22</v>
      </c>
      <c r="N32">
        <f>COUNTIF($J$2:$J$28,"B")</f>
        <v>0</v>
      </c>
      <c r="O32">
        <v>3</v>
      </c>
    </row>
    <row r="33" spans="12:15">
      <c r="L33" t="s">
        <v>26</v>
      </c>
      <c r="M33" t="s">
        <v>23</v>
      </c>
      <c r="N33">
        <f>COUNTIF($J$2:$J$28,"B+")</f>
        <v>3</v>
      </c>
      <c r="O33">
        <v>3.3</v>
      </c>
    </row>
    <row r="34" spans="12:15">
      <c r="L34" t="s">
        <v>26</v>
      </c>
      <c r="M34" t="s">
        <v>24</v>
      </c>
      <c r="N34">
        <f>COUNTIF($J$2:$J$28,"A-")</f>
        <v>1</v>
      </c>
      <c r="O34">
        <v>3.7</v>
      </c>
    </row>
    <row r="35" spans="12:15">
      <c r="L35" t="s">
        <v>26</v>
      </c>
      <c r="M35" t="s">
        <v>25</v>
      </c>
      <c r="N35">
        <f>COUNTIF($J$2:$J$28,"A")</f>
        <v>3</v>
      </c>
      <c r="O35">
        <v>4</v>
      </c>
    </row>
    <row r="37" spans="12:15">
      <c r="M37" t="s">
        <v>27</v>
      </c>
      <c r="N37">
        <f>O35*N35/SUM(N25:N35)+O34*N34/SUM(N25:N35)+O33*N33/SUM(N25:N35)+O32*N32/SUM(N25:N35)+O31*N31/SUM(N25:N35)+O30*N30/SUM(N25:N35)+O29*N29/SUM(N25:N35)+O28*N28/SUM(N25:N35)+O27*N27/SUM(N25:N35)+O26*N26/SUM(N25:N35)</f>
        <v>2.3952380952380952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Yaqoub Alabdullah</dc:creator>
  <cp:lastModifiedBy>Yaqoub Alabdullah</cp:lastModifiedBy>
  <dcterms:created xsi:type="dcterms:W3CDTF">2021-07-02T17:48:52Z</dcterms:created>
  <dcterms:modified xsi:type="dcterms:W3CDTF">2021-07-06T18:36:54Z</dcterms:modified>
</cp:coreProperties>
</file>