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220/Fall 2020/"/>
    </mc:Choice>
  </mc:AlternateContent>
  <xr:revisionPtr revIDLastSave="10" documentId="8_{6B5C28B4-5F9C-4BFA-8E02-FF9D260536C9}" xr6:coauthVersionLast="45" xr6:coauthVersionMax="45" xr10:uidLastSave="{DD77A658-91A6-4BA9-811E-D14B49181E41}"/>
  <bookViews>
    <workbookView xWindow="-98" yWindow="-98" windowWidth="20715" windowHeight="13276" xr2:uid="{00000000-000D-0000-FFFF-FFFF00000000}"/>
  </bookViews>
  <sheets>
    <sheet name="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29" i="1" l="1"/>
  <c r="I6" i="1"/>
  <c r="J6" i="1" s="1"/>
  <c r="I7" i="1"/>
  <c r="J7" i="1" s="1"/>
  <c r="I15" i="1"/>
  <c r="J15" i="1" s="1"/>
  <c r="I16" i="1"/>
  <c r="J16" i="1" s="1"/>
  <c r="I23" i="1"/>
  <c r="J23" i="1" s="1"/>
  <c r="I4" i="1"/>
  <c r="J4" i="1" s="1"/>
  <c r="I5" i="1"/>
  <c r="J5" i="1" s="1"/>
  <c r="I9" i="1"/>
  <c r="J9" i="1" s="1"/>
  <c r="I11" i="1"/>
  <c r="J11" i="1" s="1"/>
  <c r="I12" i="1"/>
  <c r="J12" i="1" s="1"/>
  <c r="I13" i="1"/>
  <c r="J13" i="1" s="1"/>
  <c r="I17" i="1"/>
  <c r="J17" i="1" s="1"/>
  <c r="I20" i="1"/>
  <c r="J20" i="1" s="1"/>
  <c r="I21" i="1"/>
  <c r="J21" i="1" s="1"/>
  <c r="I22" i="1"/>
  <c r="J22" i="1" s="1"/>
  <c r="I25" i="1"/>
  <c r="J25" i="1" s="1"/>
  <c r="G29" i="1"/>
  <c r="G30" i="1"/>
  <c r="G31" i="1"/>
  <c r="G32" i="1"/>
  <c r="E29" i="1"/>
  <c r="F29" i="1"/>
  <c r="E30" i="1"/>
  <c r="F30" i="1"/>
  <c r="E31" i="1"/>
  <c r="F31" i="1"/>
  <c r="E32" i="1"/>
  <c r="F32" i="1"/>
  <c r="I14" i="1"/>
  <c r="J14" i="1" s="1"/>
  <c r="I19" i="1"/>
  <c r="J19" i="1" s="1"/>
  <c r="I24" i="1"/>
  <c r="J24" i="1" s="1"/>
  <c r="I27" i="1" l="1"/>
  <c r="J27" i="1" s="1"/>
  <c r="I26" i="1"/>
  <c r="J26" i="1" s="1"/>
  <c r="I18" i="1"/>
  <c r="J18" i="1" s="1"/>
  <c r="I10" i="1"/>
  <c r="J10" i="1" s="1"/>
  <c r="D30" i="1"/>
  <c r="D31" i="1"/>
  <c r="D32" i="1"/>
  <c r="D29" i="1"/>
  <c r="C32" i="1"/>
  <c r="I2" i="1"/>
  <c r="J2" i="1" s="1"/>
  <c r="C29" i="1"/>
  <c r="C30" i="1"/>
  <c r="C31" i="1"/>
  <c r="N31" i="1" l="1"/>
  <c r="N30" i="1"/>
  <c r="N26" i="1"/>
  <c r="N29" i="1"/>
  <c r="N28" i="1"/>
  <c r="N32" i="1"/>
  <c r="N25" i="1"/>
  <c r="N33" i="1"/>
  <c r="N34" i="1"/>
  <c r="N35" i="1"/>
  <c r="N27" i="1"/>
  <c r="I29" i="1"/>
  <c r="I30" i="1"/>
  <c r="I31" i="1"/>
  <c r="I32" i="1"/>
  <c r="N37" i="1" l="1"/>
</calcChain>
</file>

<file path=xl/sharedStrings.xml><?xml version="1.0" encoding="utf-8"?>
<sst xmlns="http://schemas.openxmlformats.org/spreadsheetml/2006/main" count="48" uniqueCount="27">
  <si>
    <t>#</t>
  </si>
  <si>
    <t>رقم الطالب</t>
  </si>
  <si>
    <t>Grade</t>
  </si>
  <si>
    <t>Exam 1</t>
  </si>
  <si>
    <t>Exam 2</t>
  </si>
  <si>
    <t>Attendance</t>
  </si>
  <si>
    <t>Participation</t>
  </si>
  <si>
    <t>Bonus</t>
  </si>
  <si>
    <t>Final Exam</t>
  </si>
  <si>
    <t>Total</t>
  </si>
  <si>
    <t>Mean</t>
  </si>
  <si>
    <t>Median</t>
  </si>
  <si>
    <t>Max</t>
  </si>
  <si>
    <t>Min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</si>
  <si>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</si>
  <si>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</si>
  <si>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</si>
  <si>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</si>
  <si>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</si>
  <si>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</si>
  <si>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</si>
  <si>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</si>
  <si>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</si>
  <si>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</si>
  <si>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</si>
  <si>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</si>
  <si>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Average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</si>
</sst>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/>
    <xf numFmtId="2" fontId="0" fillId="0" borderId="0" xfId="0" applyNumberFormat="1"/>
    <xf numFmtId="1" fontId="0" fillId="0" borderId="0" xfId="0" applyNumberFormat="1"/>
    <xf numFmtId="1" fontId="16" fillId="0" borderId="10" xfId="0" applyNumberFormat="1" applyFont="1" applyBorder="1"/>
    <xf numFmtId="1" fontId="20" fillId="0" borderId="10" xfId="0" applyNumberFormat="1" applyFont="1" applyBorder="1"/>
    <xf numFmtId="0" fontId="16" fillId="0" borderId="10" xfId="0" applyFont="1" applyBorder="1"/>
    <xf numFmtId="0" fontId="20" fillId="0" borderId="10" xfId="0" applyFont="1" applyBorder="1"/>
    <xf numFmtId="1" fontId="18" fillId="0" borderId="10" xfId="0" applyNumberFormat="1" applyFont="1" applyBorder="1" applyAlignment="1">
      <alignment wrapText="1"/>
    </xf>
    <xf numFmtId="0" fontId="20" fillId="0" borderId="0" xfId="0" applyFont="1" applyBorder="1"/>
    <xf numFmtId="0" fontId="19" fillId="34" borderId="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List!$M$25:$M$35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List!$N$25:$N$35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0-49FE-BC73-9F14F79B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098319"/>
        <c:axId val="563108719"/>
      </c:barChart>
      <c:catAx>
        <c:axId val="56409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08719"/>
        <c:crosses val="autoZero"/>
        <c:auto val="1"/>
        <c:lblAlgn val="ctr"/>
        <c:lblOffset val="100"/>
        <c:noMultiLvlLbl val="0"/>
      </c:catAx>
      <c:valAx>
        <c:axId val="56310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9831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26192</xdr:colOff>
      <xdr:row>0</xdr:row>
      <xdr:rowOff>173831</xdr:rowOff>
    </xdr:from>
    <xdr:to>
      <xdr:col>17</xdr:col>
      <xdr:colOff>195262</xdr:colOff>
      <xdr:row>14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710397-7B6A-46FC-9CC6-1615050C3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K7" sqref="K7"/>
    </sheetView>
  </sheetViews>
  <sheetFormatPr defaultRowHeight="14.25" x14ac:dyDescent="0.45"/>
  <cols>
    <col min="1" max="1" width="2.59765625" bestFit="1" customWidth="1"/>
    <col min="2" max="2" width="12.3984375" bestFit="1" customWidth="1"/>
    <col min="5" max="5" width="10.59765625" customWidth="1"/>
    <col min="6" max="6" width="11.19921875" customWidth="1"/>
  </cols>
  <sheetData>
    <row r="1" spans="1:13" x14ac:dyDescent="0.4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</v>
      </c>
      <c r="K1" s="12"/>
    </row>
    <row r="2" spans="1:13" ht="15.75" x14ac:dyDescent="0.5">
      <c r="A2" s="2">
        <v>1</v>
      </c>
      <c r="B2" s="10">
        <v>2151117817</v>
      </c>
      <c r="C2" s="3">
        <v>8</v>
      </c>
      <c r="D2" s="3">
        <v>6</v>
      </c>
      <c r="E2" s="3">
        <v>10</v>
      </c>
      <c r="F2" s="3">
        <v>7</v>
      </c>
      <c r="G2" s="3">
        <v>3</v>
      </c>
      <c r="H2" s="8">
        <v>62</v>
      </c>
      <c r="I2" s="7">
        <f>((C2/20*25+D2/20*25+H2/100*25)-MIN(C2/20*25,D2/20*25,H2/100*25))+E2+F2+G2+H2/100*40</f>
        <v>70.3</v>
      </c>
      <c r="J2" s="9" t="str">
        <f>LOOKUP(I2,$M$12:$M$22,$L$12:$L$22)</f>
        <v>C-</v>
      </c>
      <c r="K2" s="11"/>
    </row>
    <row r="3" spans="1:13" ht="15.75" x14ac:dyDescent="0.5">
      <c r="A3" s="2">
        <v>2</v>
      </c>
      <c r="B3" s="10">
        <v>2161123312</v>
      </c>
      <c r="C3" s="3">
        <v>7</v>
      </c>
      <c r="D3" s="3">
        <v>5</v>
      </c>
      <c r="E3" s="3">
        <v>1</v>
      </c>
      <c r="F3" s="3">
        <v>7</v>
      </c>
      <c r="G3" s="3">
        <v>0</v>
      </c>
      <c r="H3" s="8"/>
      <c r="I3" s="7"/>
      <c r="J3" s="9"/>
      <c r="K3" s="11"/>
    </row>
    <row r="4" spans="1:13" ht="15.75" x14ac:dyDescent="0.5">
      <c r="A4" s="2">
        <v>3</v>
      </c>
      <c r="B4" s="10">
        <v>2162118866</v>
      </c>
      <c r="C4" s="3">
        <v>7</v>
      </c>
      <c r="D4" s="3">
        <v>4</v>
      </c>
      <c r="E4" s="3">
        <v>9</v>
      </c>
      <c r="F4" s="3">
        <v>7</v>
      </c>
      <c r="G4" s="3">
        <v>0</v>
      </c>
      <c r="H4" s="8">
        <v>41</v>
      </c>
      <c r="I4" s="7">
        <f t="shared" ref="I4:I27" si="0">((C4/20*25+D4/20*25+H4/100*25)-MIN(C4/20*25,D4/20*25,H4/100*25))+E4+F4+G4+H4/100*40</f>
        <v>51.4</v>
      </c>
      <c r="J4" s="9" t="str">
        <f>LOOKUP(I4,$M$12:$M$22,$L$12:$L$22)</f>
        <v>F</v>
      </c>
      <c r="K4" s="11"/>
    </row>
    <row r="5" spans="1:13" ht="15.75" x14ac:dyDescent="0.5">
      <c r="A5" s="2">
        <v>4</v>
      </c>
      <c r="B5" s="10">
        <v>2162130696</v>
      </c>
      <c r="C5" s="3">
        <v>16</v>
      </c>
      <c r="D5" s="3">
        <v>8</v>
      </c>
      <c r="E5" s="3">
        <v>9</v>
      </c>
      <c r="F5" s="3">
        <v>8</v>
      </c>
      <c r="G5" s="3">
        <v>3</v>
      </c>
      <c r="H5" s="8">
        <v>77</v>
      </c>
      <c r="I5" s="7">
        <f t="shared" si="0"/>
        <v>90.05</v>
      </c>
      <c r="J5" s="9" t="str">
        <f>LOOKUP(I5,$M$12:$M$22,$L$12:$L$22)</f>
        <v>A-</v>
      </c>
      <c r="K5" s="11"/>
    </row>
    <row r="6" spans="1:13" ht="15.75" x14ac:dyDescent="0.5">
      <c r="A6" s="2">
        <v>5</v>
      </c>
      <c r="B6" s="10">
        <v>2171113224</v>
      </c>
      <c r="C6" s="3">
        <v>13</v>
      </c>
      <c r="D6" s="3">
        <v>9</v>
      </c>
      <c r="E6" s="3">
        <v>10</v>
      </c>
      <c r="F6" s="3">
        <v>7</v>
      </c>
      <c r="G6" s="3">
        <v>3</v>
      </c>
      <c r="H6" s="8">
        <v>68</v>
      </c>
      <c r="I6" s="7">
        <f t="shared" si="0"/>
        <v>80.45</v>
      </c>
      <c r="J6" s="9" t="str">
        <f>LOOKUP(I6,$M$12:$M$22,$L$12:$L$22)</f>
        <v>B-</v>
      </c>
      <c r="K6" s="11"/>
    </row>
    <row r="7" spans="1:13" ht="15.75" x14ac:dyDescent="0.5">
      <c r="A7" s="2">
        <v>6</v>
      </c>
      <c r="B7" s="10">
        <v>2171119070</v>
      </c>
      <c r="C7" s="3">
        <v>7</v>
      </c>
      <c r="D7" s="3">
        <v>5</v>
      </c>
      <c r="E7" s="3">
        <v>10</v>
      </c>
      <c r="F7" s="3">
        <v>8</v>
      </c>
      <c r="G7" s="3">
        <v>3</v>
      </c>
      <c r="H7" s="8">
        <v>27</v>
      </c>
      <c r="I7" s="7">
        <f t="shared" si="0"/>
        <v>47.3</v>
      </c>
      <c r="J7" s="9" t="str">
        <f>LOOKUP(I7,$M$12:$M$22,$L$12:$L$22)</f>
        <v>F</v>
      </c>
      <c r="K7" s="11"/>
    </row>
    <row r="8" spans="1:13" ht="15.75" x14ac:dyDescent="0.5">
      <c r="A8" s="2">
        <v>7</v>
      </c>
      <c r="B8" s="10">
        <v>2171119798</v>
      </c>
      <c r="C8" s="3">
        <v>12</v>
      </c>
      <c r="D8" s="3">
        <v>4</v>
      </c>
      <c r="E8" s="3">
        <v>1</v>
      </c>
      <c r="F8" s="3">
        <v>7</v>
      </c>
      <c r="G8" s="3">
        <v>0</v>
      </c>
      <c r="H8" s="8"/>
      <c r="I8" s="7"/>
      <c r="J8" s="9"/>
      <c r="K8" s="11"/>
    </row>
    <row r="9" spans="1:13" ht="15.75" x14ac:dyDescent="0.5">
      <c r="A9" s="2">
        <v>8</v>
      </c>
      <c r="B9" s="10">
        <v>2171123970</v>
      </c>
      <c r="C9" s="3">
        <v>15</v>
      </c>
      <c r="D9" s="3">
        <v>14</v>
      </c>
      <c r="E9" s="3">
        <v>10</v>
      </c>
      <c r="F9" s="3">
        <v>10</v>
      </c>
      <c r="G9" s="3">
        <v>3</v>
      </c>
      <c r="H9" s="8">
        <v>86</v>
      </c>
      <c r="I9" s="7">
        <f t="shared" si="0"/>
        <v>97.65</v>
      </c>
      <c r="J9" s="9" t="str">
        <f>LOOKUP(I9,$M$12:$M$22,$L$12:$L$22)</f>
        <v>A</v>
      </c>
      <c r="K9" s="11"/>
    </row>
    <row r="10" spans="1:13" ht="15.75" x14ac:dyDescent="0.5">
      <c r="A10" s="2">
        <v>9</v>
      </c>
      <c r="B10" s="10">
        <v>2172115582</v>
      </c>
      <c r="C10" s="3">
        <v>10</v>
      </c>
      <c r="D10" s="3">
        <v>4</v>
      </c>
      <c r="E10" s="3">
        <v>1</v>
      </c>
      <c r="F10" s="3">
        <v>7</v>
      </c>
      <c r="G10" s="3">
        <v>1</v>
      </c>
      <c r="H10" s="6">
        <v>59.5</v>
      </c>
      <c r="I10" s="7">
        <f t="shared" si="0"/>
        <v>60.174999999999997</v>
      </c>
      <c r="J10" s="9" t="str">
        <f>LOOKUP(I10,$M$12:$M$22,$L$12:$L$22)</f>
        <v>D</v>
      </c>
      <c r="K10" s="11"/>
    </row>
    <row r="11" spans="1:13" ht="15.75" x14ac:dyDescent="0.5">
      <c r="A11" s="2">
        <v>10</v>
      </c>
      <c r="B11" s="10">
        <v>2172131350</v>
      </c>
      <c r="C11" s="3">
        <v>12</v>
      </c>
      <c r="D11" s="3">
        <v>12</v>
      </c>
      <c r="E11" s="3">
        <v>4</v>
      </c>
      <c r="F11" s="3">
        <v>10</v>
      </c>
      <c r="G11" s="3">
        <v>3</v>
      </c>
      <c r="H11" s="8">
        <v>58</v>
      </c>
      <c r="I11" s="7">
        <f t="shared" si="0"/>
        <v>70.2</v>
      </c>
      <c r="J11" s="9" t="str">
        <f>LOOKUP(I11,$M$12:$M$22,$L$12:$L$22)</f>
        <v>C-</v>
      </c>
      <c r="K11" s="11"/>
    </row>
    <row r="12" spans="1:13" ht="15.75" x14ac:dyDescent="0.5">
      <c r="A12" s="2">
        <v>11</v>
      </c>
      <c r="B12" s="10">
        <v>2172131623</v>
      </c>
      <c r="C12" s="3">
        <v>12</v>
      </c>
      <c r="D12" s="3">
        <v>15</v>
      </c>
      <c r="E12" s="3">
        <v>10</v>
      </c>
      <c r="F12" s="3">
        <v>7</v>
      </c>
      <c r="G12" s="3">
        <v>3</v>
      </c>
      <c r="H12" s="8">
        <v>69</v>
      </c>
      <c r="I12" s="7">
        <f t="shared" si="0"/>
        <v>83.6</v>
      </c>
      <c r="J12" s="9" t="str">
        <f>LOOKUP(I12,$M$12:$M$22,$L$12:$L$22)</f>
        <v>B</v>
      </c>
      <c r="K12" s="11"/>
      <c r="L12" t="s">
        <v>14</v>
      </c>
      <c r="M12">
        <v>0</v>
      </c>
    </row>
    <row r="13" spans="1:13" ht="15.75" x14ac:dyDescent="0.5">
      <c r="A13" s="2">
        <v>12</v>
      </c>
      <c r="B13" s="10">
        <v>2172132384</v>
      </c>
      <c r="C13" s="3">
        <v>14</v>
      </c>
      <c r="D13" s="3">
        <v>9</v>
      </c>
      <c r="E13" s="3">
        <v>8</v>
      </c>
      <c r="F13" s="3">
        <v>12</v>
      </c>
      <c r="G13" s="3">
        <v>3</v>
      </c>
      <c r="H13" s="8">
        <v>66</v>
      </c>
      <c r="I13" s="7">
        <f t="shared" si="0"/>
        <v>83.4</v>
      </c>
      <c r="J13" s="9" t="str">
        <f>LOOKUP(I13,$M$12:$M$22,$L$12:$L$22)</f>
        <v>B</v>
      </c>
      <c r="K13" s="11"/>
      <c r="L13" t="s">
        <v>15</v>
      </c>
      <c r="M13">
        <v>60</v>
      </c>
    </row>
    <row r="14" spans="1:13" ht="15.75" x14ac:dyDescent="0.5">
      <c r="A14" s="2">
        <v>13</v>
      </c>
      <c r="B14" s="10">
        <v>2172134068</v>
      </c>
      <c r="C14" s="3"/>
      <c r="D14" s="3">
        <v>4</v>
      </c>
      <c r="E14" s="3">
        <v>1</v>
      </c>
      <c r="F14" s="3">
        <v>8</v>
      </c>
      <c r="G14" s="3">
        <v>3</v>
      </c>
      <c r="H14" s="8">
        <v>32</v>
      </c>
      <c r="I14" s="7">
        <f t="shared" si="0"/>
        <v>37.799999999999997</v>
      </c>
      <c r="J14" s="9" t="str">
        <f>LOOKUP(I14,$M$12:$M$22,$L$12:$L$22)</f>
        <v>F</v>
      </c>
      <c r="K14" s="11"/>
      <c r="L14" t="s">
        <v>16</v>
      </c>
      <c r="M14">
        <v>65</v>
      </c>
    </row>
    <row r="15" spans="1:13" ht="15.75" x14ac:dyDescent="0.5">
      <c r="A15" s="2">
        <v>14</v>
      </c>
      <c r="B15" s="10">
        <v>2181143494</v>
      </c>
      <c r="C15" s="3">
        <v>13</v>
      </c>
      <c r="D15" s="3">
        <v>14</v>
      </c>
      <c r="E15" s="3">
        <v>10</v>
      </c>
      <c r="F15" s="3">
        <v>12</v>
      </c>
      <c r="G15" s="3">
        <v>3</v>
      </c>
      <c r="H15" s="6">
        <v>73.5</v>
      </c>
      <c r="I15" s="7">
        <f t="shared" si="0"/>
        <v>90.275000000000006</v>
      </c>
      <c r="J15" s="9" t="str">
        <f>LOOKUP(I15,$M$12:$M$22,$L$12:$L$22)</f>
        <v>A-</v>
      </c>
      <c r="K15" s="11"/>
      <c r="L15" t="s">
        <v>17</v>
      </c>
      <c r="M15">
        <v>70</v>
      </c>
    </row>
    <row r="16" spans="1:13" ht="15.75" x14ac:dyDescent="0.5">
      <c r="A16" s="2">
        <v>15</v>
      </c>
      <c r="B16" s="10">
        <v>2181144442</v>
      </c>
      <c r="C16" s="3">
        <v>14</v>
      </c>
      <c r="D16" s="3">
        <v>10</v>
      </c>
      <c r="E16" s="3">
        <v>0</v>
      </c>
      <c r="F16" s="3">
        <v>7</v>
      </c>
      <c r="G16" s="3">
        <v>1</v>
      </c>
      <c r="H16" s="8">
        <v>61</v>
      </c>
      <c r="I16" s="7">
        <f t="shared" si="0"/>
        <v>65.150000000000006</v>
      </c>
      <c r="J16" s="9" t="str">
        <f>LOOKUP(I16,$M$12:$M$22,$L$12:$L$22)</f>
        <v>D+</v>
      </c>
      <c r="K16" s="11"/>
      <c r="L16" t="s">
        <v>18</v>
      </c>
      <c r="M16">
        <v>73</v>
      </c>
    </row>
    <row r="17" spans="1:15" ht="15.75" x14ac:dyDescent="0.5">
      <c r="A17" s="2">
        <v>16</v>
      </c>
      <c r="B17" s="10">
        <v>2181145175</v>
      </c>
      <c r="C17" s="3">
        <v>14</v>
      </c>
      <c r="D17" s="3">
        <v>16</v>
      </c>
      <c r="E17" s="3">
        <v>9</v>
      </c>
      <c r="F17" s="3">
        <v>7</v>
      </c>
      <c r="G17" s="3">
        <v>3</v>
      </c>
      <c r="H17" s="8">
        <v>81</v>
      </c>
      <c r="I17" s="7">
        <f t="shared" si="0"/>
        <v>91.65</v>
      </c>
      <c r="J17" s="9" t="str">
        <f>LOOKUP(I17,$M$12:$M$22,$L$12:$L$22)</f>
        <v>A-</v>
      </c>
      <c r="K17" s="11"/>
      <c r="L17" t="s">
        <v>19</v>
      </c>
      <c r="M17">
        <v>77</v>
      </c>
    </row>
    <row r="18" spans="1:15" ht="15.75" x14ac:dyDescent="0.5">
      <c r="A18" s="2">
        <v>17</v>
      </c>
      <c r="B18" s="10">
        <v>2181147251</v>
      </c>
      <c r="C18" s="3">
        <v>9</v>
      </c>
      <c r="D18" s="3">
        <v>5</v>
      </c>
      <c r="E18" s="3">
        <v>9</v>
      </c>
      <c r="F18" s="3">
        <v>7</v>
      </c>
      <c r="G18" s="3">
        <v>3</v>
      </c>
      <c r="H18" s="8">
        <v>48</v>
      </c>
      <c r="I18" s="7">
        <f t="shared" si="0"/>
        <v>61.45</v>
      </c>
      <c r="J18" s="9" t="str">
        <f>LOOKUP(I18,$M$12:$M$22,$L$12:$L$22)</f>
        <v>D</v>
      </c>
      <c r="K18" s="11"/>
      <c r="L18" t="s">
        <v>20</v>
      </c>
      <c r="M18">
        <v>80</v>
      </c>
    </row>
    <row r="19" spans="1:15" ht="15.75" x14ac:dyDescent="0.5">
      <c r="A19" s="2">
        <v>18</v>
      </c>
      <c r="B19" s="10">
        <v>2181147565</v>
      </c>
      <c r="C19" s="3">
        <v>6</v>
      </c>
      <c r="D19" s="3">
        <v>3</v>
      </c>
      <c r="E19" s="3">
        <v>7</v>
      </c>
      <c r="F19" s="3">
        <v>7</v>
      </c>
      <c r="G19" s="3">
        <v>2</v>
      </c>
      <c r="H19" s="8">
        <v>72</v>
      </c>
      <c r="I19" s="7">
        <f t="shared" si="0"/>
        <v>70.3</v>
      </c>
      <c r="J19" s="9" t="str">
        <f>LOOKUP(I19,$M$12:$M$22,$L$12:$L$22)</f>
        <v>C-</v>
      </c>
      <c r="K19" s="11"/>
      <c r="L19" t="s">
        <v>21</v>
      </c>
      <c r="M19">
        <v>83</v>
      </c>
    </row>
    <row r="20" spans="1:15" ht="15.75" x14ac:dyDescent="0.5">
      <c r="A20" s="2">
        <v>19</v>
      </c>
      <c r="B20" s="10">
        <v>2181147724</v>
      </c>
      <c r="C20" s="3">
        <v>13</v>
      </c>
      <c r="D20" s="3">
        <v>6</v>
      </c>
      <c r="E20" s="3">
        <v>10</v>
      </c>
      <c r="F20" s="3">
        <v>7</v>
      </c>
      <c r="G20" s="3">
        <v>3</v>
      </c>
      <c r="H20" s="6">
        <v>44.5</v>
      </c>
      <c r="I20" s="7">
        <f t="shared" si="0"/>
        <v>65.174999999999997</v>
      </c>
      <c r="J20" s="9" t="str">
        <f>LOOKUP(I20,$M$12:$M$22,$L$12:$L$22)</f>
        <v>D+</v>
      </c>
      <c r="K20" s="11"/>
      <c r="L20" t="s">
        <v>22</v>
      </c>
      <c r="M20">
        <v>87</v>
      </c>
    </row>
    <row r="21" spans="1:15" ht="15.75" x14ac:dyDescent="0.5">
      <c r="A21" s="2">
        <v>20</v>
      </c>
      <c r="B21" s="10">
        <v>2181147829</v>
      </c>
      <c r="C21" s="3">
        <v>9</v>
      </c>
      <c r="D21" s="3">
        <v>5</v>
      </c>
      <c r="E21" s="3">
        <v>1</v>
      </c>
      <c r="F21" s="3">
        <v>7</v>
      </c>
      <c r="G21" s="3">
        <v>0</v>
      </c>
      <c r="H21" s="8">
        <v>73</v>
      </c>
      <c r="I21" s="7">
        <f t="shared" si="0"/>
        <v>66.7</v>
      </c>
      <c r="J21" s="9" t="str">
        <f>LOOKUP(I21,$M$12:$M$22,$L$12:$L$22)</f>
        <v>D+</v>
      </c>
      <c r="K21" s="11"/>
      <c r="L21" t="s">
        <v>23</v>
      </c>
      <c r="M21">
        <v>90</v>
      </c>
    </row>
    <row r="22" spans="1:15" ht="15.75" x14ac:dyDescent="0.5">
      <c r="A22" s="2">
        <v>21</v>
      </c>
      <c r="B22" s="10">
        <v>2181149240</v>
      </c>
      <c r="C22" s="3">
        <v>9</v>
      </c>
      <c r="D22" s="3">
        <v>11</v>
      </c>
      <c r="E22" s="3">
        <v>9</v>
      </c>
      <c r="F22" s="3">
        <v>7</v>
      </c>
      <c r="G22" s="3">
        <v>3</v>
      </c>
      <c r="H22" s="8">
        <v>54</v>
      </c>
      <c r="I22" s="7">
        <f t="shared" si="0"/>
        <v>67.849999999999994</v>
      </c>
      <c r="J22" s="9" t="str">
        <f>LOOKUP(I22,$M$12:$M$22,$L$12:$L$22)</f>
        <v>D+</v>
      </c>
      <c r="K22" s="11"/>
      <c r="L22" t="s">
        <v>24</v>
      </c>
      <c r="M22">
        <v>95</v>
      </c>
    </row>
    <row r="23" spans="1:15" ht="15.75" x14ac:dyDescent="0.5">
      <c r="A23" s="2">
        <v>22</v>
      </c>
      <c r="B23" s="10">
        <v>218131151</v>
      </c>
      <c r="C23" s="3">
        <v>6</v>
      </c>
      <c r="D23" s="3">
        <v>5</v>
      </c>
      <c r="E23" s="3">
        <v>9</v>
      </c>
      <c r="F23" s="3">
        <v>7</v>
      </c>
      <c r="G23" s="3">
        <v>2</v>
      </c>
      <c r="H23" s="8">
        <v>75</v>
      </c>
      <c r="I23" s="7">
        <f t="shared" si="0"/>
        <v>74.25</v>
      </c>
      <c r="J23" s="9" t="str">
        <f>LOOKUP(I23,$M$12:$M$22,$L$12:$L$22)</f>
        <v>C</v>
      </c>
      <c r="K23" s="11"/>
    </row>
    <row r="24" spans="1:15" ht="15.75" x14ac:dyDescent="0.5">
      <c r="A24" s="2">
        <v>23</v>
      </c>
      <c r="B24" s="10">
        <v>2182160625</v>
      </c>
      <c r="C24" s="3">
        <v>11</v>
      </c>
      <c r="D24" s="3">
        <v>14</v>
      </c>
      <c r="E24" s="3">
        <v>10</v>
      </c>
      <c r="F24" s="3">
        <v>7</v>
      </c>
      <c r="G24" s="3">
        <v>3</v>
      </c>
      <c r="H24" s="8">
        <v>61</v>
      </c>
      <c r="I24" s="7">
        <f t="shared" si="0"/>
        <v>77.150000000000006</v>
      </c>
      <c r="J24" s="9" t="str">
        <f>LOOKUP(I24,$M$12:$M$22,$L$12:$L$22)</f>
        <v>C+</v>
      </c>
      <c r="K24" s="11"/>
    </row>
    <row r="25" spans="1:15" ht="15.75" x14ac:dyDescent="0.5">
      <c r="A25" s="2">
        <v>24</v>
      </c>
      <c r="B25" s="10">
        <v>2182160805</v>
      </c>
      <c r="C25" s="3">
        <v>14</v>
      </c>
      <c r="D25" s="3">
        <v>15</v>
      </c>
      <c r="E25" s="3">
        <v>10</v>
      </c>
      <c r="F25" s="3">
        <v>7</v>
      </c>
      <c r="G25" s="3">
        <v>2</v>
      </c>
      <c r="H25" s="8">
        <v>83</v>
      </c>
      <c r="I25" s="7">
        <f t="shared" si="0"/>
        <v>91.699999999999989</v>
      </c>
      <c r="J25" s="9" t="str">
        <f>LOOKUP(I25,$M$12:$M$22,$L$12:$L$22)</f>
        <v>A-</v>
      </c>
      <c r="K25" s="11"/>
      <c r="L25" t="s">
        <v>25</v>
      </c>
      <c r="M25" t="s">
        <v>14</v>
      </c>
      <c r="N25">
        <f>COUNTIF($J$2:$J$28,"F")</f>
        <v>3</v>
      </c>
      <c r="O25">
        <v>0</v>
      </c>
    </row>
    <row r="26" spans="1:15" ht="15.75" x14ac:dyDescent="0.5">
      <c r="A26" s="2">
        <v>25</v>
      </c>
      <c r="B26" s="10">
        <v>2191116408</v>
      </c>
      <c r="C26" s="3">
        <v>17</v>
      </c>
      <c r="D26" s="3">
        <v>14</v>
      </c>
      <c r="E26" s="3">
        <v>10</v>
      </c>
      <c r="F26" s="3">
        <v>7</v>
      </c>
      <c r="G26" s="3">
        <v>2</v>
      </c>
      <c r="H26" s="6">
        <v>84.4</v>
      </c>
      <c r="I26" s="7">
        <f t="shared" si="0"/>
        <v>95.110000000000014</v>
      </c>
      <c r="J26" s="9" t="str">
        <f>LOOKUP(I26,$M$12:$M$22,$L$12:$L$22)</f>
        <v>A</v>
      </c>
      <c r="K26" s="11"/>
      <c r="L26" t="s">
        <v>25</v>
      </c>
      <c r="M26" t="s">
        <v>15</v>
      </c>
      <c r="N26">
        <f>COUNTIF($J$2:$J$28,"D")</f>
        <v>2</v>
      </c>
      <c r="O26">
        <v>1</v>
      </c>
    </row>
    <row r="27" spans="1:15" ht="15.75" x14ac:dyDescent="0.5">
      <c r="A27" s="2">
        <v>26</v>
      </c>
      <c r="B27" s="10">
        <v>2191117575</v>
      </c>
      <c r="C27" s="3">
        <v>11</v>
      </c>
      <c r="D27" s="3">
        <v>13</v>
      </c>
      <c r="E27" s="3">
        <v>10</v>
      </c>
      <c r="F27" s="3">
        <v>8</v>
      </c>
      <c r="G27" s="3">
        <v>3</v>
      </c>
      <c r="H27" s="8">
        <v>61.5</v>
      </c>
      <c r="I27" s="7">
        <f t="shared" si="0"/>
        <v>77.224999999999994</v>
      </c>
      <c r="J27" s="9" t="str">
        <f>LOOKUP(I27,$M$12:$M$22,$L$12:$L$22)</f>
        <v>C+</v>
      </c>
      <c r="K27" s="11"/>
      <c r="L27" t="s">
        <v>25</v>
      </c>
      <c r="M27" t="s">
        <v>16</v>
      </c>
      <c r="N27">
        <f>COUNTIF($J$2:$J$28,"D+")</f>
        <v>4</v>
      </c>
      <c r="O27">
        <v>1.3</v>
      </c>
    </row>
    <row r="28" spans="1:15" x14ac:dyDescent="0.45">
      <c r="L28" t="s">
        <v>25</v>
      </c>
      <c r="M28" t="s">
        <v>17</v>
      </c>
      <c r="N28">
        <f>COUNTIF($J$2:$J$28,"C-")</f>
        <v>3</v>
      </c>
      <c r="O28">
        <v>1.7</v>
      </c>
    </row>
    <row r="29" spans="1:15" x14ac:dyDescent="0.45">
      <c r="B29" t="s">
        <v>10</v>
      </c>
      <c r="C29">
        <f>AVERAGE(C2:C27)</f>
        <v>11.16</v>
      </c>
      <c r="D29" s="4">
        <f t="shared" ref="D29:F29" si="1">AVERAGE(D2:D27)</f>
        <v>8.8461538461538467</v>
      </c>
      <c r="E29" s="4">
        <f t="shared" si="1"/>
        <v>7.2307692307692308</v>
      </c>
      <c r="F29" s="4">
        <f t="shared" si="1"/>
        <v>7.7692307692307692</v>
      </c>
      <c r="G29" s="4">
        <f>AVERAGE(G2:G27)</f>
        <v>2.2307692307692308</v>
      </c>
      <c r="H29" s="4">
        <f>AVERAGE(H2:H27)</f>
        <v>63.225000000000001</v>
      </c>
      <c r="I29" s="4">
        <f t="shared" ref="I29" si="2">AVERAGE(I2:I27)</f>
        <v>73.596249999999998</v>
      </c>
      <c r="L29" t="s">
        <v>25</v>
      </c>
      <c r="M29" t="s">
        <v>18</v>
      </c>
      <c r="N29">
        <f>COUNTIF($J$2:$J$28,"C")</f>
        <v>1</v>
      </c>
      <c r="O29">
        <v>2</v>
      </c>
    </row>
    <row r="30" spans="1:15" x14ac:dyDescent="0.45">
      <c r="B30" t="s">
        <v>11</v>
      </c>
      <c r="C30">
        <f>MEDIAN(C2:C27)</f>
        <v>12</v>
      </c>
      <c r="D30">
        <f t="shared" ref="D30:F30" si="3">MEDIAN(D2:D27)</f>
        <v>8.5</v>
      </c>
      <c r="E30">
        <f t="shared" si="3"/>
        <v>9</v>
      </c>
      <c r="F30">
        <f t="shared" si="3"/>
        <v>7</v>
      </c>
      <c r="G30">
        <f>MEDIAN(G2:G27)</f>
        <v>3</v>
      </c>
      <c r="H30">
        <f>MEDIAN(H2:H27)</f>
        <v>64</v>
      </c>
      <c r="I30" s="4">
        <f t="shared" ref="I30" si="4">MEDIAN(I2:I27)</f>
        <v>72.275000000000006</v>
      </c>
      <c r="L30" t="s">
        <v>25</v>
      </c>
      <c r="M30" t="s">
        <v>19</v>
      </c>
      <c r="N30">
        <f>COUNTIF($J$2:$J$28,"C+")</f>
        <v>2</v>
      </c>
      <c r="O30">
        <v>2.2999999999999998</v>
      </c>
    </row>
    <row r="31" spans="1:15" x14ac:dyDescent="0.45">
      <c r="B31" t="s">
        <v>12</v>
      </c>
      <c r="C31">
        <f>MAX(C2:C27)</f>
        <v>17</v>
      </c>
      <c r="D31">
        <f t="shared" ref="D31:F31" si="5">MAX(D2:D27)</f>
        <v>16</v>
      </c>
      <c r="E31">
        <f t="shared" si="5"/>
        <v>10</v>
      </c>
      <c r="F31">
        <f t="shared" si="5"/>
        <v>12</v>
      </c>
      <c r="G31">
        <f>MAX(G2:G27)</f>
        <v>3</v>
      </c>
      <c r="H31">
        <f>MAX(H2:H27)</f>
        <v>86</v>
      </c>
      <c r="I31" s="5">
        <f>MAX(I2:I27)</f>
        <v>97.65</v>
      </c>
      <c r="L31" t="s">
        <v>25</v>
      </c>
      <c r="M31" t="s">
        <v>20</v>
      </c>
      <c r="N31">
        <f>COUNTIF($J$2:$J$28,"B-")</f>
        <v>1</v>
      </c>
      <c r="O31">
        <v>2.7</v>
      </c>
    </row>
    <row r="32" spans="1:15" x14ac:dyDescent="0.45">
      <c r="B32" t="s">
        <v>13</v>
      </c>
      <c r="C32">
        <f>MIN(C2:C27)</f>
        <v>6</v>
      </c>
      <c r="D32">
        <f t="shared" ref="D32:F32" si="6">MIN(D2:D27)</f>
        <v>3</v>
      </c>
      <c r="E32">
        <f t="shared" si="6"/>
        <v>0</v>
      </c>
      <c r="F32">
        <f t="shared" si="6"/>
        <v>7</v>
      </c>
      <c r="G32">
        <f>MIN(G2:G27)</f>
        <v>0</v>
      </c>
      <c r="H32">
        <f>MIN(H2:H27)</f>
        <v>27</v>
      </c>
      <c r="I32">
        <f t="shared" ref="I32" si="7">MIN(I2:I27)</f>
        <v>37.799999999999997</v>
      </c>
      <c r="L32" t="s">
        <v>25</v>
      </c>
      <c r="M32" t="s">
        <v>21</v>
      </c>
      <c r="N32">
        <f>COUNTIF($J$2:$J$28,"B")</f>
        <v>2</v>
      </c>
      <c r="O32">
        <v>3</v>
      </c>
    </row>
    <row r="33" spans="12:15" x14ac:dyDescent="0.45">
      <c r="L33" t="s">
        <v>25</v>
      </c>
      <c r="M33" t="s">
        <v>22</v>
      </c>
      <c r="N33">
        <f>COUNTIF($J$2:$J$28,"B+")</f>
        <v>0</v>
      </c>
      <c r="O33">
        <v>3.3</v>
      </c>
    </row>
    <row r="34" spans="12:15" x14ac:dyDescent="0.45">
      <c r="L34" t="s">
        <v>25</v>
      </c>
      <c r="M34" t="s">
        <v>23</v>
      </c>
      <c r="N34">
        <f>COUNTIF($J$2:$J$28,"A-")</f>
        <v>4</v>
      </c>
      <c r="O34">
        <v>3.7</v>
      </c>
    </row>
    <row r="35" spans="12:15" x14ac:dyDescent="0.45">
      <c r="L35" t="s">
        <v>25</v>
      </c>
      <c r="M35" t="s">
        <v>24</v>
      </c>
      <c r="N35">
        <f>COUNTIF($J$2:$J$28,"A")</f>
        <v>2</v>
      </c>
      <c r="O35">
        <v>4</v>
      </c>
    </row>
    <row r="37" spans="12:15" x14ac:dyDescent="0.45">
      <c r="M37" t="s">
        <v>26</v>
      </c>
      <c r="N37">
        <f>O35*N35/SUM(N25:N35)+O34*N34/SUM(N25:N35)+O33*N33/SUM(N25:N35)+O32*N32/SUM(N25:N35)+O31*N31/SUM(N25:N35)+O30*N30/SUM(N25:N35)+O29*N29/SUM(N25:N35)+O28*N28/SUM(N25:N35)+O27*N27/SUM(N25:N35)+O26*N26/SUM(N25:N35)</f>
        <v>2.1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A86AB66659E4CBD7781952C78A244" ma:contentTypeVersion="32" ma:contentTypeDescription="Create a new document." ma:contentTypeScope="" ma:versionID="b0727d67d601c89d9d56608fb075301c">
  <xsd:schema xmlns:xsd="http://www.w3.org/2001/XMLSchema" xmlns:xs="http://www.w3.org/2001/XMLSchema" xmlns:p="http://schemas.microsoft.com/office/2006/metadata/properties" xmlns:ns3="7a6b8cbe-903a-46a6-b1c2-38d1c011a8d9" xmlns:ns4="20dbf0b4-973a-4aaf-9921-0bac6639cd0c" targetNamespace="http://schemas.microsoft.com/office/2006/metadata/properties" ma:root="true" ma:fieldsID="9dd0829ae4ebdd434db928aa3f5a6866" ns3:_="" ns4:_="">
    <xsd:import namespace="7a6b8cbe-903a-46a6-b1c2-38d1c011a8d9"/>
    <xsd:import namespace="20dbf0b4-973a-4aaf-9921-0bac6639c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b8cbe-903a-46a6-b1c2-38d1c011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bf0b4-973a-4aaf-9921-0bac6639c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7a6b8cbe-903a-46a6-b1c2-38d1c011a8d9">
      <UserInfo>
        <DisplayName/>
        <AccountId xsi:nil="true"/>
        <AccountType/>
      </UserInfo>
    </Owner>
    <Students xmlns="7a6b8cbe-903a-46a6-b1c2-38d1c011a8d9">
      <UserInfo>
        <DisplayName/>
        <AccountId xsi:nil="true"/>
        <AccountType/>
      </UserInfo>
    </Students>
    <Student_Groups xmlns="7a6b8cbe-903a-46a6-b1c2-38d1c011a8d9">
      <UserInfo>
        <DisplayName/>
        <AccountId xsi:nil="true"/>
        <AccountType/>
      </UserInfo>
    </Student_Groups>
    <LMS_Mappings xmlns="7a6b8cbe-903a-46a6-b1c2-38d1c011a8d9" xsi:nil="true"/>
    <CultureName xmlns="7a6b8cbe-903a-46a6-b1c2-38d1c011a8d9" xsi:nil="true"/>
    <Has_Teacher_Only_SectionGroup xmlns="7a6b8cbe-903a-46a6-b1c2-38d1c011a8d9" xsi:nil="true"/>
    <DefaultSectionNames xmlns="7a6b8cbe-903a-46a6-b1c2-38d1c011a8d9" xsi:nil="true"/>
    <AppVersion xmlns="7a6b8cbe-903a-46a6-b1c2-38d1c011a8d9" xsi:nil="true"/>
    <Invited_Teachers xmlns="7a6b8cbe-903a-46a6-b1c2-38d1c011a8d9" xsi:nil="true"/>
    <Invited_Students xmlns="7a6b8cbe-903a-46a6-b1c2-38d1c011a8d9" xsi:nil="true"/>
    <Teachers xmlns="7a6b8cbe-903a-46a6-b1c2-38d1c011a8d9">
      <UserInfo>
        <DisplayName/>
        <AccountId xsi:nil="true"/>
        <AccountType/>
      </UserInfo>
    </Teachers>
    <Math_Settings xmlns="7a6b8cbe-903a-46a6-b1c2-38d1c011a8d9" xsi:nil="true"/>
    <Templates xmlns="7a6b8cbe-903a-46a6-b1c2-38d1c011a8d9" xsi:nil="true"/>
    <Self_Registration_Enabled xmlns="7a6b8cbe-903a-46a6-b1c2-38d1c011a8d9" xsi:nil="true"/>
    <Is_Collaboration_Space_Locked xmlns="7a6b8cbe-903a-46a6-b1c2-38d1c011a8d9" xsi:nil="true"/>
    <Distribution_Groups xmlns="7a6b8cbe-903a-46a6-b1c2-38d1c011a8d9" xsi:nil="true"/>
    <NotebookType xmlns="7a6b8cbe-903a-46a6-b1c2-38d1c011a8d9" xsi:nil="true"/>
    <FolderType xmlns="7a6b8cbe-903a-46a6-b1c2-38d1c011a8d9" xsi:nil="true"/>
    <TeamsChannelId xmlns="7a6b8cbe-903a-46a6-b1c2-38d1c011a8d9" xsi:nil="true"/>
    <IsNotebookLocked xmlns="7a6b8cbe-903a-46a6-b1c2-38d1c011a8d9" xsi:nil="true"/>
  </documentManagement>
</p:properties>
</file>

<file path=customXml/itemProps1.xml><?xml version="1.0" encoding="utf-8"?>
<ds:datastoreItem xmlns:ds="http://schemas.openxmlformats.org/officeDocument/2006/customXml" ds:itemID="{F87C0204-4049-4529-927B-47623BC95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0341D6-92DA-4F52-91FD-5807A207F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b8cbe-903a-46a6-b1c2-38d1c011a8d9"/>
    <ds:schemaRef ds:uri="20dbf0b4-973a-4aaf-9921-0bac6639c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C9C948-0D87-4885-AAD8-14B0CB81923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0dbf0b4-973a-4aaf-9921-0bac6639cd0c"/>
    <ds:schemaRef ds:uri="http://purl.org/dc/dcmitype/"/>
    <ds:schemaRef ds:uri="http://schemas.microsoft.com/office/2006/documentManagement/types"/>
    <ds:schemaRef ds:uri="7a6b8cbe-903a-46a6-b1c2-38d1c011a8d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Yaqoub Alabdullah</dc:creator>
  <cp:lastModifiedBy>Yaqoub Alabdullah</cp:lastModifiedBy>
  <dcterms:created xsi:type="dcterms:W3CDTF">2020-12-21T12:03:39Z</dcterms:created>
  <dcterms:modified xsi:type="dcterms:W3CDTF">2021-03-08T16:54:32Z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0x010100F1CA86AB66659E4CBD7781952C78A244</vt:lpwstr>
  </property>
</Properties>
</file>